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mments1.xml" ContentType="application/vnd.openxmlformats-officedocument.spreadsheetml.comment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3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N:\Programma's\Change the Game Academy\Online platform\Toolkits\FRANS\Vertalen 2021\Annual budgeting\"/>
    </mc:Choice>
  </mc:AlternateContent>
  <xr:revisionPtr revIDLastSave="0" documentId="13_ncr:1_{690C2CBC-94A8-4051-8149-3D3C734F2CC8}" xr6:coauthVersionLast="45" xr6:coauthVersionMax="45" xr10:uidLastSave="{00000000-0000-0000-0000-000000000000}"/>
  <bookViews>
    <workbookView xWindow="-120" yWindow="-120" windowWidth="24240" windowHeight="13140" tabRatio="649" firstSheet="1" activeTab="5" xr2:uid="{00000000-000D-0000-FFFF-FFFF00000000}"/>
  </bookViews>
  <sheets>
    <sheet name="INR" sheetId="3" state="hidden" r:id="rId1"/>
    <sheet name="Aperçu budget total 2014-15 (2)" sheetId="21" r:id="rId2"/>
    <sheet name="Programme 1" sheetId="6" r:id="rId3"/>
    <sheet name="Programme 2" sheetId="7" r:id="rId4"/>
    <sheet name="Programme 3" sheetId="9" r:id="rId5"/>
    <sheet name="Feuille de gestion-admin" sheetId="20" r:id="rId6"/>
    <sheet name="Sheet2" sheetId="17" state="hidden" r:id="rId7"/>
    <sheet name="INR (2)" sheetId="18" state="hidden" r:id="rId8"/>
    <sheet name="Sheet10" sheetId="13" state="hidden" r:id="rId9"/>
    <sheet name="Q4" sheetId="16" state="hidden" r:id="rId10"/>
    <sheet name="Q4 dump" sheetId="14" state="hidden" r:id="rId11"/>
    <sheet name="Q1 to 3" sheetId="4" state="hidden" r:id="rId12"/>
    <sheet name="Q1 to 3 dump" sheetId="2" state="hidden" r:id="rId13"/>
  </sheets>
  <definedNames>
    <definedName name="_xlnm._FilterDatabase" localSheetId="7" hidden="1">'INR (2)'!$A$1:$U$139</definedName>
    <definedName name="_xlnm._FilterDatabase" localSheetId="12" hidden="1">'Q1 to 3 dump'!$A$1:$V$140</definedName>
    <definedName name="_xlnm._FilterDatabase" localSheetId="10" hidden="1">'Q4 dump'!$A$1:$S$153</definedName>
    <definedName name="Admincost">'Feuille de gestion-admin'!$O$31</definedName>
  </definedNames>
  <calcPr calcId="191029" concurrentCalc="0"/>
  <pivotCaches>
    <pivotCache cacheId="27" r:id="rId14"/>
    <pivotCache cacheId="28" r:id="rId15"/>
    <pivotCache cacheId="29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1" l="1"/>
  <c r="D6" i="21"/>
  <c r="D7" i="21"/>
  <c r="D8" i="21"/>
  <c r="D10" i="21"/>
  <c r="C5" i="21"/>
  <c r="C6" i="21"/>
  <c r="C7" i="21"/>
  <c r="C8" i="21"/>
  <c r="C10" i="21"/>
  <c r="E8" i="21"/>
  <c r="G8" i="21"/>
  <c r="F8" i="21"/>
  <c r="G7" i="21"/>
  <c r="F7" i="21"/>
  <c r="G6" i="21"/>
  <c r="F6" i="21"/>
  <c r="G5" i="21"/>
  <c r="F5" i="21"/>
  <c r="D20" i="20"/>
  <c r="H20" i="20"/>
  <c r="I20" i="20"/>
  <c r="J20" i="20"/>
  <c r="D21" i="20"/>
  <c r="H21" i="20"/>
  <c r="I21" i="20"/>
  <c r="J21" i="20"/>
  <c r="D22" i="20"/>
  <c r="H22" i="20"/>
  <c r="I22" i="20"/>
  <c r="J22" i="20"/>
  <c r="D23" i="20"/>
  <c r="H23" i="20"/>
  <c r="I23" i="20"/>
  <c r="J23" i="20"/>
  <c r="D24" i="20"/>
  <c r="H24" i="20"/>
  <c r="I24" i="20"/>
  <c r="J24" i="20"/>
  <c r="D25" i="20"/>
  <c r="H25" i="20"/>
  <c r="I25" i="20"/>
  <c r="J25" i="20"/>
  <c r="D26" i="20"/>
  <c r="J26" i="20"/>
  <c r="D27" i="20"/>
  <c r="J27" i="20"/>
  <c r="J28" i="20"/>
  <c r="O20" i="20"/>
  <c r="O21" i="20"/>
  <c r="O22" i="20"/>
  <c r="O23" i="20"/>
  <c r="O24" i="20"/>
  <c r="O25" i="20"/>
  <c r="O26" i="20"/>
  <c r="O27" i="20"/>
  <c r="O28" i="20"/>
  <c r="G7" i="7"/>
  <c r="G8" i="7"/>
  <c r="G9" i="7"/>
  <c r="G10" i="7"/>
  <c r="G11" i="7"/>
  <c r="G12" i="7"/>
  <c r="G13" i="7"/>
  <c r="G16" i="7"/>
  <c r="G17" i="7"/>
  <c r="G18" i="7"/>
  <c r="G19" i="7"/>
  <c r="G20" i="7"/>
  <c r="G21" i="7"/>
  <c r="G23" i="7"/>
  <c r="G30" i="6"/>
  <c r="G8" i="6"/>
  <c r="G7" i="6"/>
  <c r="G9" i="6"/>
  <c r="G10" i="6"/>
  <c r="G11" i="6"/>
  <c r="G12" i="6"/>
  <c r="G13" i="6"/>
  <c r="G14" i="6"/>
  <c r="G15" i="6"/>
  <c r="G16" i="6"/>
  <c r="G17" i="6"/>
  <c r="G20" i="6"/>
  <c r="G21" i="6"/>
  <c r="G22" i="6"/>
  <c r="G23" i="6"/>
  <c r="G24" i="6"/>
  <c r="G25" i="6"/>
  <c r="G26" i="6"/>
  <c r="G27" i="6"/>
  <c r="G28" i="6"/>
  <c r="G29" i="6"/>
  <c r="G31" i="6"/>
  <c r="G32" i="6"/>
  <c r="G34" i="6"/>
  <c r="G7" i="9"/>
  <c r="G8" i="9"/>
  <c r="G9" i="9"/>
  <c r="G10" i="9"/>
  <c r="G11" i="9"/>
  <c r="G12" i="9"/>
  <c r="G13" i="9"/>
  <c r="G14" i="9"/>
  <c r="G15" i="9"/>
  <c r="G16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20" i="20"/>
  <c r="G21" i="20"/>
  <c r="E23" i="20"/>
  <c r="E21" i="20"/>
  <c r="E22" i="20"/>
  <c r="F23" i="20"/>
  <c r="F21" i="20"/>
  <c r="F22" i="20"/>
  <c r="O30" i="20"/>
  <c r="O31" i="20"/>
  <c r="G25" i="7"/>
  <c r="G34" i="9"/>
  <c r="G36" i="6"/>
  <c r="F20" i="20"/>
  <c r="F24" i="20"/>
  <c r="K9" i="20"/>
  <c r="K10" i="20"/>
  <c r="K11" i="20"/>
  <c r="K12" i="20"/>
  <c r="K13" i="20"/>
  <c r="K14" i="20"/>
  <c r="K15" i="20"/>
  <c r="K16" i="20"/>
  <c r="G22" i="20"/>
  <c r="G23" i="20"/>
  <c r="T13" i="18"/>
  <c r="U13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U138" i="18"/>
  <c r="T138" i="18"/>
  <c r="S138" i="18"/>
  <c r="R138" i="18"/>
  <c r="Q138" i="18"/>
  <c r="U137" i="18"/>
  <c r="T137" i="18"/>
  <c r="S137" i="18"/>
  <c r="R137" i="18"/>
  <c r="Q137" i="18"/>
  <c r="U136" i="18"/>
  <c r="T136" i="18"/>
  <c r="S136" i="18"/>
  <c r="R136" i="18"/>
  <c r="Q136" i="18"/>
  <c r="U135" i="18"/>
  <c r="T135" i="18"/>
  <c r="S135" i="18"/>
  <c r="R135" i="18"/>
  <c r="Q135" i="18"/>
  <c r="U134" i="18"/>
  <c r="T134" i="18"/>
  <c r="S134" i="18"/>
  <c r="R134" i="18"/>
  <c r="Q134" i="18"/>
  <c r="U133" i="18"/>
  <c r="T133" i="18"/>
  <c r="S133" i="18"/>
  <c r="R133" i="18"/>
  <c r="Q133" i="18"/>
  <c r="U132" i="18"/>
  <c r="T132" i="18"/>
  <c r="S132" i="18"/>
  <c r="R132" i="18"/>
  <c r="Q132" i="18"/>
  <c r="U131" i="18"/>
  <c r="T131" i="18"/>
  <c r="S131" i="18"/>
  <c r="R131" i="18"/>
  <c r="Q131" i="18"/>
  <c r="U130" i="18"/>
  <c r="T130" i="18"/>
  <c r="S130" i="18"/>
  <c r="R130" i="18"/>
  <c r="Q130" i="18"/>
  <c r="U129" i="18"/>
  <c r="T129" i="18"/>
  <c r="S129" i="18"/>
  <c r="R129" i="18"/>
  <c r="Q129" i="18"/>
  <c r="U128" i="18"/>
  <c r="T128" i="18"/>
  <c r="S128" i="18"/>
  <c r="R128" i="18"/>
  <c r="Q128" i="18"/>
  <c r="U127" i="18"/>
  <c r="T127" i="18"/>
  <c r="S127" i="18"/>
  <c r="R127" i="18"/>
  <c r="Q127" i="18"/>
  <c r="U126" i="18"/>
  <c r="T126" i="18"/>
  <c r="S126" i="18"/>
  <c r="R126" i="18"/>
  <c r="Q126" i="18"/>
  <c r="U125" i="18"/>
  <c r="T125" i="18"/>
  <c r="S125" i="18"/>
  <c r="R125" i="18"/>
  <c r="Q125" i="18"/>
  <c r="U124" i="18"/>
  <c r="T124" i="18"/>
  <c r="S124" i="18"/>
  <c r="R124" i="18"/>
  <c r="Q124" i="18"/>
  <c r="U123" i="18"/>
  <c r="T123" i="18"/>
  <c r="S123" i="18"/>
  <c r="R123" i="18"/>
  <c r="Q123" i="18"/>
  <c r="U122" i="18"/>
  <c r="T122" i="18"/>
  <c r="S122" i="18"/>
  <c r="R122" i="18"/>
  <c r="Q122" i="18"/>
  <c r="U121" i="18"/>
  <c r="T121" i="18"/>
  <c r="S121" i="18"/>
  <c r="R121" i="18"/>
  <c r="Q121" i="18"/>
  <c r="U120" i="18"/>
  <c r="T120" i="18"/>
  <c r="S120" i="18"/>
  <c r="R120" i="18"/>
  <c r="Q120" i="18"/>
  <c r="U119" i="18"/>
  <c r="T119" i="18"/>
  <c r="S119" i="18"/>
  <c r="R119" i="18"/>
  <c r="Q119" i="18"/>
  <c r="U118" i="18"/>
  <c r="T118" i="18"/>
  <c r="S118" i="18"/>
  <c r="R118" i="18"/>
  <c r="Q118" i="18"/>
  <c r="U117" i="18"/>
  <c r="T117" i="18"/>
  <c r="S117" i="18"/>
  <c r="R117" i="18"/>
  <c r="Q117" i="18"/>
  <c r="U116" i="18"/>
  <c r="T116" i="18"/>
  <c r="S116" i="18"/>
  <c r="R116" i="18"/>
  <c r="Q116" i="18"/>
  <c r="U115" i="18"/>
  <c r="T115" i="18"/>
  <c r="S115" i="18"/>
  <c r="R115" i="18"/>
  <c r="Q115" i="18"/>
  <c r="U114" i="18"/>
  <c r="T114" i="18"/>
  <c r="S114" i="18"/>
  <c r="R114" i="18"/>
  <c r="Q114" i="18"/>
  <c r="U113" i="18"/>
  <c r="T113" i="18"/>
  <c r="S113" i="18"/>
  <c r="R113" i="18"/>
  <c r="Q113" i="18"/>
  <c r="U112" i="18"/>
  <c r="T112" i="18"/>
  <c r="S112" i="18"/>
  <c r="R112" i="18"/>
  <c r="Q112" i="18"/>
  <c r="U111" i="18"/>
  <c r="T111" i="18"/>
  <c r="S111" i="18"/>
  <c r="R111" i="18"/>
  <c r="Q111" i="18"/>
  <c r="U110" i="18"/>
  <c r="T110" i="18"/>
  <c r="S110" i="18"/>
  <c r="R110" i="18"/>
  <c r="Q110" i="18"/>
  <c r="U109" i="18"/>
  <c r="T109" i="18"/>
  <c r="S109" i="18"/>
  <c r="R109" i="18"/>
  <c r="Q109" i="18"/>
  <c r="U108" i="18"/>
  <c r="T108" i="18"/>
  <c r="S108" i="18"/>
  <c r="R108" i="18"/>
  <c r="Q108" i="18"/>
  <c r="U107" i="18"/>
  <c r="T107" i="18"/>
  <c r="S107" i="18"/>
  <c r="R107" i="18"/>
  <c r="Q107" i="18"/>
  <c r="U106" i="18"/>
  <c r="T106" i="18"/>
  <c r="S106" i="18"/>
  <c r="R106" i="18"/>
  <c r="Q106" i="18"/>
  <c r="U105" i="18"/>
  <c r="T105" i="18"/>
  <c r="S105" i="18"/>
  <c r="R105" i="18"/>
  <c r="Q105" i="18"/>
  <c r="U104" i="18"/>
  <c r="T104" i="18"/>
  <c r="S104" i="18"/>
  <c r="R104" i="18"/>
  <c r="Q104" i="18"/>
  <c r="U103" i="18"/>
  <c r="T103" i="18"/>
  <c r="S103" i="18"/>
  <c r="R103" i="18"/>
  <c r="Q103" i="18"/>
  <c r="U102" i="18"/>
  <c r="T102" i="18"/>
  <c r="S102" i="18"/>
  <c r="R102" i="18"/>
  <c r="Q102" i="18"/>
  <c r="U101" i="18"/>
  <c r="T101" i="18"/>
  <c r="S101" i="18"/>
  <c r="R101" i="18"/>
  <c r="Q101" i="18"/>
  <c r="U100" i="18"/>
  <c r="T100" i="18"/>
  <c r="S100" i="18"/>
  <c r="R100" i="18"/>
  <c r="Q100" i="18"/>
  <c r="U99" i="18"/>
  <c r="T99" i="18"/>
  <c r="S99" i="18"/>
  <c r="R99" i="18"/>
  <c r="Q99" i="18"/>
  <c r="U98" i="18"/>
  <c r="T98" i="18"/>
  <c r="S98" i="18"/>
  <c r="R98" i="18"/>
  <c r="Q98" i="18"/>
  <c r="U97" i="18"/>
  <c r="T97" i="18"/>
  <c r="S97" i="18"/>
  <c r="R97" i="18"/>
  <c r="Q97" i="18"/>
  <c r="U96" i="18"/>
  <c r="T96" i="18"/>
  <c r="S96" i="18"/>
  <c r="R96" i="18"/>
  <c r="Q96" i="18"/>
  <c r="U95" i="18"/>
  <c r="T95" i="18"/>
  <c r="S95" i="18"/>
  <c r="R95" i="18"/>
  <c r="Q95" i="18"/>
  <c r="U94" i="18"/>
  <c r="T94" i="18"/>
  <c r="S94" i="18"/>
  <c r="R94" i="18"/>
  <c r="Q94" i="18"/>
  <c r="U93" i="18"/>
  <c r="T93" i="18"/>
  <c r="S93" i="18"/>
  <c r="R93" i="18"/>
  <c r="Q93" i="18"/>
  <c r="U92" i="18"/>
  <c r="T92" i="18"/>
  <c r="S92" i="18"/>
  <c r="R92" i="18"/>
  <c r="Q92" i="18"/>
  <c r="U91" i="18"/>
  <c r="T91" i="18"/>
  <c r="S91" i="18"/>
  <c r="R91" i="18"/>
  <c r="Q91" i="18"/>
  <c r="U90" i="18"/>
  <c r="T90" i="18"/>
  <c r="S90" i="18"/>
  <c r="R90" i="18"/>
  <c r="Q90" i="18"/>
  <c r="U89" i="18"/>
  <c r="T89" i="18"/>
  <c r="S89" i="18"/>
  <c r="R89" i="18"/>
  <c r="Q89" i="18"/>
  <c r="U88" i="18"/>
  <c r="T88" i="18"/>
  <c r="S88" i="18"/>
  <c r="R88" i="18"/>
  <c r="Q88" i="18"/>
  <c r="U87" i="18"/>
  <c r="T87" i="18"/>
  <c r="S87" i="18"/>
  <c r="R87" i="18"/>
  <c r="Q87" i="18"/>
  <c r="U86" i="18"/>
  <c r="T86" i="18"/>
  <c r="S86" i="18"/>
  <c r="R86" i="18"/>
  <c r="Q86" i="18"/>
  <c r="U85" i="18"/>
  <c r="T85" i="18"/>
  <c r="S85" i="18"/>
  <c r="R85" i="18"/>
  <c r="Q85" i="18"/>
  <c r="U84" i="18"/>
  <c r="T84" i="18"/>
  <c r="S84" i="18"/>
  <c r="R84" i="18"/>
  <c r="Q84" i="18"/>
  <c r="U83" i="18"/>
  <c r="T83" i="18"/>
  <c r="S83" i="18"/>
  <c r="R83" i="18"/>
  <c r="Q83" i="18"/>
  <c r="U82" i="18"/>
  <c r="T82" i="18"/>
  <c r="S82" i="18"/>
  <c r="R82" i="18"/>
  <c r="Q82" i="18"/>
  <c r="U81" i="18"/>
  <c r="T81" i="18"/>
  <c r="S81" i="18"/>
  <c r="R81" i="18"/>
  <c r="Q81" i="18"/>
  <c r="U80" i="18"/>
  <c r="T80" i="18"/>
  <c r="S80" i="18"/>
  <c r="R80" i="18"/>
  <c r="Q80" i="18"/>
  <c r="U79" i="18"/>
  <c r="T79" i="18"/>
  <c r="S79" i="18"/>
  <c r="R79" i="18"/>
  <c r="Q79" i="18"/>
  <c r="U78" i="18"/>
  <c r="T78" i="18"/>
  <c r="S78" i="18"/>
  <c r="R78" i="18"/>
  <c r="Q78" i="18"/>
  <c r="U77" i="18"/>
  <c r="T77" i="18"/>
  <c r="S77" i="18"/>
  <c r="R77" i="18"/>
  <c r="Q77" i="18"/>
  <c r="U76" i="18"/>
  <c r="T76" i="18"/>
  <c r="S76" i="18"/>
  <c r="R76" i="18"/>
  <c r="Q76" i="18"/>
  <c r="U75" i="18"/>
  <c r="T75" i="18"/>
  <c r="S75" i="18"/>
  <c r="R75" i="18"/>
  <c r="Q75" i="18"/>
  <c r="U74" i="18"/>
  <c r="T74" i="18"/>
  <c r="S74" i="18"/>
  <c r="R74" i="18"/>
  <c r="Q74" i="18"/>
  <c r="U73" i="18"/>
  <c r="T73" i="18"/>
  <c r="S73" i="18"/>
  <c r="R73" i="18"/>
  <c r="Q73" i="18"/>
  <c r="U72" i="18"/>
  <c r="T72" i="18"/>
  <c r="S72" i="18"/>
  <c r="R72" i="18"/>
  <c r="Q72" i="18"/>
  <c r="U71" i="18"/>
  <c r="T71" i="18"/>
  <c r="S71" i="18"/>
  <c r="R71" i="18"/>
  <c r="Q71" i="18"/>
  <c r="U70" i="18"/>
  <c r="T70" i="18"/>
  <c r="S70" i="18"/>
  <c r="R70" i="18"/>
  <c r="Q70" i="18"/>
  <c r="U69" i="18"/>
  <c r="T69" i="18"/>
  <c r="S69" i="18"/>
  <c r="R69" i="18"/>
  <c r="Q69" i="18"/>
  <c r="U68" i="18"/>
  <c r="T68" i="18"/>
  <c r="S68" i="18"/>
  <c r="R68" i="18"/>
  <c r="Q68" i="18"/>
  <c r="U67" i="18"/>
  <c r="T67" i="18"/>
  <c r="S67" i="18"/>
  <c r="R67" i="18"/>
  <c r="Q67" i="18"/>
  <c r="U66" i="18"/>
  <c r="T66" i="18"/>
  <c r="S66" i="18"/>
  <c r="R66" i="18"/>
  <c r="Q66" i="18"/>
  <c r="U65" i="18"/>
  <c r="T65" i="18"/>
  <c r="S65" i="18"/>
  <c r="R65" i="18"/>
  <c r="Q65" i="18"/>
  <c r="U64" i="18"/>
  <c r="T64" i="18"/>
  <c r="S64" i="18"/>
  <c r="R64" i="18"/>
  <c r="Q64" i="18"/>
  <c r="U63" i="18"/>
  <c r="T63" i="18"/>
  <c r="S63" i="18"/>
  <c r="R63" i="18"/>
  <c r="Q63" i="18"/>
  <c r="U62" i="18"/>
  <c r="T62" i="18"/>
  <c r="S62" i="18"/>
  <c r="R62" i="18"/>
  <c r="Q62" i="18"/>
  <c r="U61" i="18"/>
  <c r="T61" i="18"/>
  <c r="S61" i="18"/>
  <c r="R61" i="18"/>
  <c r="Q61" i="18"/>
  <c r="U60" i="18"/>
  <c r="T60" i="18"/>
  <c r="S60" i="18"/>
  <c r="R60" i="18"/>
  <c r="Q60" i="18"/>
  <c r="U59" i="18"/>
  <c r="T59" i="18"/>
  <c r="S59" i="18"/>
  <c r="R59" i="18"/>
  <c r="Q59" i="18"/>
  <c r="U58" i="18"/>
  <c r="T58" i="18"/>
  <c r="S58" i="18"/>
  <c r="R58" i="18"/>
  <c r="Q58" i="18"/>
  <c r="U57" i="18"/>
  <c r="T57" i="18"/>
  <c r="S57" i="18"/>
  <c r="R57" i="18"/>
  <c r="Q57" i="18"/>
  <c r="U56" i="18"/>
  <c r="T56" i="18"/>
  <c r="S56" i="18"/>
  <c r="R56" i="18"/>
  <c r="Q56" i="18"/>
  <c r="U55" i="18"/>
  <c r="T55" i="18"/>
  <c r="S55" i="18"/>
  <c r="R55" i="18"/>
  <c r="Q55" i="18"/>
  <c r="U54" i="18"/>
  <c r="T54" i="18"/>
  <c r="S54" i="18"/>
  <c r="R54" i="18"/>
  <c r="Q54" i="18"/>
  <c r="U53" i="18"/>
  <c r="T53" i="18"/>
  <c r="S53" i="18"/>
  <c r="R53" i="18"/>
  <c r="Q53" i="18"/>
  <c r="U52" i="18"/>
  <c r="T52" i="18"/>
  <c r="S52" i="18"/>
  <c r="R52" i="18"/>
  <c r="Q52" i="18"/>
  <c r="U51" i="18"/>
  <c r="T51" i="18"/>
  <c r="S51" i="18"/>
  <c r="R51" i="18"/>
  <c r="Q51" i="18"/>
  <c r="U50" i="18"/>
  <c r="T50" i="18"/>
  <c r="S50" i="18"/>
  <c r="R50" i="18"/>
  <c r="Q50" i="18"/>
  <c r="U49" i="18"/>
  <c r="T49" i="18"/>
  <c r="S49" i="18"/>
  <c r="R49" i="18"/>
  <c r="Q49" i="18"/>
  <c r="U48" i="18"/>
  <c r="T48" i="18"/>
  <c r="S48" i="18"/>
  <c r="R48" i="18"/>
  <c r="Q48" i="18"/>
  <c r="U47" i="18"/>
  <c r="T47" i="18"/>
  <c r="S47" i="18"/>
  <c r="R47" i="18"/>
  <c r="Q47" i="18"/>
  <c r="U46" i="18"/>
  <c r="T46" i="18"/>
  <c r="S46" i="18"/>
  <c r="R46" i="18"/>
  <c r="Q46" i="18"/>
  <c r="U45" i="18"/>
  <c r="T45" i="18"/>
  <c r="S45" i="18"/>
  <c r="R45" i="18"/>
  <c r="Q45" i="18"/>
  <c r="U44" i="18"/>
  <c r="T44" i="18"/>
  <c r="S44" i="18"/>
  <c r="R44" i="18"/>
  <c r="Q44" i="18"/>
  <c r="U43" i="18"/>
  <c r="T43" i="18"/>
  <c r="S43" i="18"/>
  <c r="R43" i="18"/>
  <c r="Q43" i="18"/>
  <c r="U42" i="18"/>
  <c r="T42" i="18"/>
  <c r="S42" i="18"/>
  <c r="R42" i="18"/>
  <c r="Q42" i="18"/>
  <c r="U41" i="18"/>
  <c r="T41" i="18"/>
  <c r="S41" i="18"/>
  <c r="R41" i="18"/>
  <c r="Q41" i="18"/>
  <c r="U40" i="18"/>
  <c r="T40" i="18"/>
  <c r="S40" i="18"/>
  <c r="R40" i="18"/>
  <c r="Q40" i="18"/>
  <c r="U39" i="18"/>
  <c r="T39" i="18"/>
  <c r="S39" i="18"/>
  <c r="R39" i="18"/>
  <c r="Q39" i="18"/>
  <c r="U38" i="18"/>
  <c r="T38" i="18"/>
  <c r="S38" i="18"/>
  <c r="R38" i="18"/>
  <c r="Q38" i="18"/>
  <c r="U37" i="18"/>
  <c r="T37" i="18"/>
  <c r="S37" i="18"/>
  <c r="R37" i="18"/>
  <c r="Q37" i="18"/>
  <c r="U36" i="18"/>
  <c r="T36" i="18"/>
  <c r="S36" i="18"/>
  <c r="R36" i="18"/>
  <c r="Q36" i="18"/>
  <c r="U35" i="18"/>
  <c r="T35" i="18"/>
  <c r="S35" i="18"/>
  <c r="R35" i="18"/>
  <c r="Q35" i="18"/>
  <c r="U34" i="18"/>
  <c r="T34" i="18"/>
  <c r="S34" i="18"/>
  <c r="R34" i="18"/>
  <c r="Q34" i="18"/>
  <c r="U33" i="18"/>
  <c r="T33" i="18"/>
  <c r="S33" i="18"/>
  <c r="R33" i="18"/>
  <c r="Q33" i="18"/>
  <c r="U32" i="18"/>
  <c r="T32" i="18"/>
  <c r="S32" i="18"/>
  <c r="R32" i="18"/>
  <c r="Q32" i="18"/>
  <c r="U31" i="18"/>
  <c r="T31" i="18"/>
  <c r="S31" i="18"/>
  <c r="R31" i="18"/>
  <c r="Q31" i="18"/>
  <c r="U30" i="18"/>
  <c r="T30" i="18"/>
  <c r="S30" i="18"/>
  <c r="R30" i="18"/>
  <c r="Q30" i="18"/>
  <c r="U29" i="18"/>
  <c r="T29" i="18"/>
  <c r="S29" i="18"/>
  <c r="R29" i="18"/>
  <c r="Q29" i="18"/>
  <c r="U28" i="18"/>
  <c r="T28" i="18"/>
  <c r="S28" i="18"/>
  <c r="R28" i="18"/>
  <c r="Q28" i="18"/>
  <c r="U27" i="18"/>
  <c r="T27" i="18"/>
  <c r="S27" i="18"/>
  <c r="R27" i="18"/>
  <c r="Q27" i="18"/>
  <c r="U26" i="18"/>
  <c r="T26" i="18"/>
  <c r="S26" i="18"/>
  <c r="R26" i="18"/>
  <c r="Q26" i="18"/>
  <c r="U25" i="18"/>
  <c r="T25" i="18"/>
  <c r="S25" i="18"/>
  <c r="R25" i="18"/>
  <c r="Q25" i="18"/>
  <c r="U24" i="18"/>
  <c r="T24" i="18"/>
  <c r="S24" i="18"/>
  <c r="R24" i="18"/>
  <c r="Q24" i="18"/>
  <c r="U23" i="18"/>
  <c r="T23" i="18"/>
  <c r="S23" i="18"/>
  <c r="R23" i="18"/>
  <c r="Q23" i="18"/>
  <c r="U22" i="18"/>
  <c r="T22" i="18"/>
  <c r="S22" i="18"/>
  <c r="R22" i="18"/>
  <c r="Q22" i="18"/>
  <c r="U21" i="18"/>
  <c r="T21" i="18"/>
  <c r="S21" i="18"/>
  <c r="R21" i="18"/>
  <c r="Q21" i="18"/>
  <c r="U20" i="18"/>
  <c r="T20" i="18"/>
  <c r="S20" i="18"/>
  <c r="R20" i="18"/>
  <c r="Q20" i="18"/>
  <c r="U19" i="18"/>
  <c r="T19" i="18"/>
  <c r="S19" i="18"/>
  <c r="R19" i="18"/>
  <c r="Q19" i="18"/>
  <c r="U18" i="18"/>
  <c r="T18" i="18"/>
  <c r="S18" i="18"/>
  <c r="R18" i="18"/>
  <c r="Q18" i="18"/>
  <c r="U17" i="18"/>
  <c r="T17" i="18"/>
  <c r="S17" i="18"/>
  <c r="R17" i="18"/>
  <c r="Q17" i="18"/>
  <c r="U16" i="18"/>
  <c r="T16" i="18"/>
  <c r="S16" i="18"/>
  <c r="R16" i="18"/>
  <c r="Q16" i="18"/>
  <c r="U15" i="18"/>
  <c r="T15" i="18"/>
  <c r="S15" i="18"/>
  <c r="R15" i="18"/>
  <c r="Q15" i="18"/>
  <c r="U14" i="18"/>
  <c r="T14" i="18"/>
  <c r="S14" i="18"/>
  <c r="R14" i="18"/>
  <c r="Q14" i="18"/>
  <c r="S13" i="18"/>
  <c r="R13" i="18"/>
  <c r="Q13" i="18"/>
  <c r="U12" i="18"/>
  <c r="T12" i="18"/>
  <c r="S12" i="18"/>
  <c r="R12" i="18"/>
  <c r="Q12" i="18"/>
  <c r="U11" i="18"/>
  <c r="T11" i="18"/>
  <c r="S11" i="18"/>
  <c r="R11" i="18"/>
  <c r="Q11" i="18"/>
  <c r="U10" i="18"/>
  <c r="T10" i="18"/>
  <c r="S10" i="18"/>
  <c r="R10" i="18"/>
  <c r="Q10" i="18"/>
  <c r="U9" i="18"/>
  <c r="T9" i="18"/>
  <c r="S9" i="18"/>
  <c r="R9" i="18"/>
  <c r="Q9" i="18"/>
  <c r="U8" i="18"/>
  <c r="T8" i="18"/>
  <c r="S8" i="18"/>
  <c r="R8" i="18"/>
  <c r="Q8" i="18"/>
  <c r="U7" i="18"/>
  <c r="T7" i="18"/>
  <c r="S7" i="18"/>
  <c r="R7" i="18"/>
  <c r="Q7" i="18"/>
  <c r="U6" i="18"/>
  <c r="T6" i="18"/>
  <c r="S6" i="18"/>
  <c r="R6" i="18"/>
  <c r="Q6" i="18"/>
  <c r="U5" i="18"/>
  <c r="T5" i="18"/>
  <c r="S5" i="18"/>
  <c r="R5" i="18"/>
  <c r="Q5" i="18"/>
  <c r="U4" i="18"/>
  <c r="T4" i="18"/>
  <c r="S4" i="18"/>
  <c r="R4" i="18"/>
  <c r="Q4" i="18"/>
  <c r="U3" i="18"/>
  <c r="T3" i="18"/>
  <c r="S3" i="18"/>
  <c r="R3" i="18"/>
  <c r="Q3" i="18"/>
  <c r="U2" i="18"/>
  <c r="T2" i="18"/>
  <c r="S2" i="18"/>
  <c r="R2" i="18"/>
  <c r="Q2" i="18"/>
  <c r="AE52" i="13"/>
  <c r="AE51" i="13"/>
  <c r="AE50" i="13"/>
  <c r="AE49" i="13"/>
  <c r="AE48" i="13"/>
  <c r="AE47" i="13"/>
  <c r="AE46" i="13"/>
  <c r="AE45" i="13"/>
  <c r="AE44" i="13"/>
  <c r="AE43" i="13"/>
  <c r="AE42" i="13"/>
  <c r="AE41" i="13"/>
  <c r="AE40" i="13"/>
  <c r="AE39" i="13"/>
  <c r="AE38" i="13"/>
  <c r="AE37" i="13"/>
  <c r="AE36" i="13"/>
  <c r="AE35" i="13"/>
  <c r="AE34" i="13"/>
  <c r="AE33" i="13"/>
  <c r="AE32" i="13"/>
  <c r="AE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3" i="13"/>
  <c r="AC52" i="13"/>
  <c r="AC51" i="13"/>
  <c r="AC50" i="13"/>
  <c r="AC49" i="13"/>
  <c r="AC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AC5" i="13"/>
  <c r="AC4" i="13"/>
  <c r="AC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S20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Y3" i="13"/>
  <c r="H73" i="14"/>
  <c r="P70" i="14"/>
  <c r="E70" i="14"/>
  <c r="Q54" i="13"/>
  <c r="T54" i="13"/>
  <c r="S54" i="13"/>
  <c r="R54" i="13"/>
  <c r="U35" i="13"/>
  <c r="U52" i="13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S149" i="14"/>
  <c r="S146" i="14"/>
  <c r="S144" i="14"/>
  <c r="S142" i="14"/>
  <c r="S141" i="14"/>
  <c r="S140" i="14"/>
  <c r="S135" i="14"/>
  <c r="S131" i="14"/>
  <c r="S126" i="14"/>
  <c r="S128" i="14"/>
  <c r="S124" i="14"/>
  <c r="S123" i="14"/>
  <c r="S121" i="14"/>
  <c r="S120" i="14"/>
  <c r="S117" i="14"/>
  <c r="S114" i="14"/>
  <c r="S110" i="14"/>
  <c r="S107" i="14"/>
  <c r="S106" i="14"/>
  <c r="S104" i="14"/>
  <c r="S103" i="14"/>
  <c r="S101" i="14"/>
  <c r="S97" i="14"/>
  <c r="S94" i="14"/>
  <c r="S93" i="14"/>
  <c r="S92" i="14"/>
  <c r="S91" i="14"/>
  <c r="S88" i="14"/>
  <c r="S86" i="14"/>
  <c r="S82" i="14"/>
  <c r="S80" i="14"/>
  <c r="S78" i="14"/>
  <c r="S77" i="14"/>
  <c r="S73" i="14"/>
  <c r="S69" i="14"/>
  <c r="S67" i="14"/>
  <c r="S65" i="14"/>
  <c r="S60" i="14"/>
  <c r="S58" i="14"/>
  <c r="S56" i="14"/>
  <c r="S53" i="14"/>
  <c r="S51" i="14"/>
  <c r="S46" i="14"/>
  <c r="S43" i="14"/>
  <c r="S40" i="14"/>
  <c r="S38" i="14"/>
  <c r="S37" i="14"/>
  <c r="S35" i="14"/>
  <c r="S32" i="14"/>
  <c r="S30" i="14"/>
  <c r="S2" i="14"/>
  <c r="S151" i="14"/>
  <c r="S152" i="14"/>
  <c r="S153" i="14"/>
  <c r="S150" i="14"/>
  <c r="S138" i="14"/>
  <c r="S137" i="14"/>
  <c r="S48" i="14"/>
  <c r="S20" i="14"/>
  <c r="S19" i="14"/>
  <c r="S18" i="14"/>
  <c r="S16" i="14"/>
  <c r="S15" i="14"/>
  <c r="S14" i="14"/>
  <c r="S11" i="14"/>
  <c r="S9" i="14"/>
  <c r="S6" i="14"/>
  <c r="S5" i="14"/>
  <c r="S147" i="14"/>
  <c r="S27" i="14"/>
  <c r="S25" i="14"/>
  <c r="S47" i="14"/>
  <c r="S17" i="14"/>
  <c r="S13" i="14"/>
  <c r="S12" i="14"/>
  <c r="S10" i="14"/>
  <c r="S8" i="14"/>
  <c r="S7" i="14"/>
  <c r="S21" i="14"/>
  <c r="S4" i="14"/>
  <c r="S148" i="14"/>
  <c r="S145" i="14"/>
  <c r="S143" i="14"/>
  <c r="S139" i="14"/>
  <c r="S136" i="14"/>
  <c r="S134" i="14"/>
  <c r="S133" i="14"/>
  <c r="S132" i="14"/>
  <c r="S127" i="14"/>
  <c r="S130" i="14"/>
  <c r="S129" i="14"/>
  <c r="S125" i="14"/>
  <c r="S122" i="14"/>
  <c r="S119" i="14"/>
  <c r="S118" i="14"/>
  <c r="S116" i="14"/>
  <c r="S115" i="14"/>
  <c r="S113" i="14"/>
  <c r="S112" i="14"/>
  <c r="S111" i="14"/>
  <c r="S109" i="14"/>
  <c r="S108" i="14"/>
  <c r="S105" i="14"/>
  <c r="S102" i="14"/>
  <c r="S100" i="14"/>
  <c r="S99" i="14"/>
  <c r="S98" i="14"/>
  <c r="S96" i="14"/>
  <c r="S95" i="14"/>
  <c r="S90" i="14"/>
  <c r="S89" i="14"/>
  <c r="S85" i="14"/>
  <c r="S87" i="14"/>
  <c r="S84" i="14"/>
  <c r="S83" i="14"/>
  <c r="S81" i="14"/>
  <c r="S79" i="14"/>
  <c r="S76" i="14"/>
  <c r="S75" i="14"/>
  <c r="S74" i="14"/>
  <c r="S71" i="14"/>
  <c r="S72" i="14"/>
  <c r="S68" i="14"/>
  <c r="S66" i="14"/>
  <c r="S64" i="14"/>
  <c r="S63" i="14"/>
  <c r="S62" i="14"/>
  <c r="S61" i="14"/>
  <c r="S59" i="14"/>
  <c r="S57" i="14"/>
  <c r="S54" i="14"/>
  <c r="S55" i="14"/>
  <c r="S50" i="14"/>
  <c r="S52" i="14"/>
  <c r="S49" i="14"/>
  <c r="S45" i="14"/>
  <c r="S44" i="14"/>
  <c r="S42" i="14"/>
  <c r="S34" i="14"/>
  <c r="S41" i="14"/>
  <c r="S39" i="14"/>
  <c r="S36" i="14"/>
  <c r="S33" i="14"/>
  <c r="S31" i="14"/>
  <c r="S29" i="14"/>
  <c r="S28" i="14"/>
  <c r="S26" i="14"/>
  <c r="S24" i="14"/>
  <c r="S23" i="14"/>
  <c r="S22" i="14"/>
  <c r="S3" i="14"/>
  <c r="R140" i="2"/>
  <c r="Q140" i="2"/>
  <c r="P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M140" i="2"/>
  <c r="N140" i="2"/>
  <c r="O140" i="2"/>
  <c r="J140" i="2"/>
  <c r="K140" i="2"/>
  <c r="L140" i="2"/>
  <c r="G140" i="2"/>
  <c r="H140" i="2"/>
  <c r="I140" i="2"/>
  <c r="S140" i="2"/>
  <c r="U139" i="2"/>
  <c r="T139" i="2"/>
  <c r="S139" i="2"/>
  <c r="U138" i="2"/>
  <c r="T138" i="2"/>
  <c r="S138" i="2"/>
  <c r="U137" i="2"/>
  <c r="T137" i="2"/>
  <c r="S137" i="2"/>
  <c r="U136" i="2"/>
  <c r="T136" i="2"/>
  <c r="S136" i="2"/>
  <c r="U135" i="2"/>
  <c r="T135" i="2"/>
  <c r="S135" i="2"/>
  <c r="U134" i="2"/>
  <c r="T134" i="2"/>
  <c r="S134" i="2"/>
  <c r="U133" i="2"/>
  <c r="T133" i="2"/>
  <c r="S133" i="2"/>
  <c r="U132" i="2"/>
  <c r="T132" i="2"/>
  <c r="S132" i="2"/>
  <c r="U131" i="2"/>
  <c r="T131" i="2"/>
  <c r="S131" i="2"/>
  <c r="U130" i="2"/>
  <c r="T130" i="2"/>
  <c r="S130" i="2"/>
  <c r="U129" i="2"/>
  <c r="T129" i="2"/>
  <c r="S129" i="2"/>
  <c r="U128" i="2"/>
  <c r="T128" i="2"/>
  <c r="S128" i="2"/>
  <c r="U127" i="2"/>
  <c r="T127" i="2"/>
  <c r="S127" i="2"/>
  <c r="U126" i="2"/>
  <c r="T126" i="2"/>
  <c r="S126" i="2"/>
  <c r="U125" i="2"/>
  <c r="T125" i="2"/>
  <c r="S125" i="2"/>
  <c r="U124" i="2"/>
  <c r="T124" i="2"/>
  <c r="S124" i="2"/>
  <c r="U123" i="2"/>
  <c r="T123" i="2"/>
  <c r="S123" i="2"/>
  <c r="U122" i="2"/>
  <c r="T122" i="2"/>
  <c r="S122" i="2"/>
  <c r="U121" i="2"/>
  <c r="T121" i="2"/>
  <c r="S121" i="2"/>
  <c r="U120" i="2"/>
  <c r="T120" i="2"/>
  <c r="S120" i="2"/>
  <c r="U119" i="2"/>
  <c r="T119" i="2"/>
  <c r="S119" i="2"/>
  <c r="U118" i="2"/>
  <c r="T118" i="2"/>
  <c r="S118" i="2"/>
  <c r="U117" i="2"/>
  <c r="T117" i="2"/>
  <c r="S117" i="2"/>
  <c r="U116" i="2"/>
  <c r="T116" i="2"/>
  <c r="S116" i="2"/>
  <c r="U115" i="2"/>
  <c r="T115" i="2"/>
  <c r="S115" i="2"/>
  <c r="U114" i="2"/>
  <c r="T114" i="2"/>
  <c r="S114" i="2"/>
  <c r="U113" i="2"/>
  <c r="T113" i="2"/>
  <c r="S113" i="2"/>
  <c r="U112" i="2"/>
  <c r="T112" i="2"/>
  <c r="S112" i="2"/>
  <c r="U111" i="2"/>
  <c r="T111" i="2"/>
  <c r="S111" i="2"/>
  <c r="U110" i="2"/>
  <c r="T110" i="2"/>
  <c r="S110" i="2"/>
  <c r="U109" i="2"/>
  <c r="T109" i="2"/>
  <c r="S109" i="2"/>
  <c r="U108" i="2"/>
  <c r="T108" i="2"/>
  <c r="S108" i="2"/>
  <c r="U107" i="2"/>
  <c r="T107" i="2"/>
  <c r="S107" i="2"/>
  <c r="U106" i="2"/>
  <c r="T106" i="2"/>
  <c r="S106" i="2"/>
  <c r="U105" i="2"/>
  <c r="T105" i="2"/>
  <c r="S105" i="2"/>
  <c r="U104" i="2"/>
  <c r="T104" i="2"/>
  <c r="S104" i="2"/>
  <c r="U103" i="2"/>
  <c r="T103" i="2"/>
  <c r="S103" i="2"/>
  <c r="U102" i="2"/>
  <c r="T102" i="2"/>
  <c r="S102" i="2"/>
  <c r="U101" i="2"/>
  <c r="T101" i="2"/>
  <c r="S101" i="2"/>
  <c r="U100" i="2"/>
  <c r="T100" i="2"/>
  <c r="S100" i="2"/>
  <c r="U99" i="2"/>
  <c r="T99" i="2"/>
  <c r="S99" i="2"/>
  <c r="U98" i="2"/>
  <c r="T98" i="2"/>
  <c r="S98" i="2"/>
  <c r="U97" i="2"/>
  <c r="T97" i="2"/>
  <c r="S97" i="2"/>
  <c r="U96" i="2"/>
  <c r="T96" i="2"/>
  <c r="S96" i="2"/>
  <c r="U95" i="2"/>
  <c r="T95" i="2"/>
  <c r="S95" i="2"/>
  <c r="U94" i="2"/>
  <c r="T94" i="2"/>
  <c r="S94" i="2"/>
  <c r="U93" i="2"/>
  <c r="T93" i="2"/>
  <c r="S93" i="2"/>
  <c r="U92" i="2"/>
  <c r="T92" i="2"/>
  <c r="S92" i="2"/>
  <c r="U91" i="2"/>
  <c r="T91" i="2"/>
  <c r="S91" i="2"/>
  <c r="U90" i="2"/>
  <c r="T90" i="2"/>
  <c r="S90" i="2"/>
  <c r="U89" i="2"/>
  <c r="T89" i="2"/>
  <c r="S89" i="2"/>
  <c r="U88" i="2"/>
  <c r="T88" i="2"/>
  <c r="S88" i="2"/>
  <c r="U87" i="2"/>
  <c r="T87" i="2"/>
  <c r="S87" i="2"/>
  <c r="U86" i="2"/>
  <c r="T86" i="2"/>
  <c r="S86" i="2"/>
  <c r="U85" i="2"/>
  <c r="T85" i="2"/>
  <c r="S85" i="2"/>
  <c r="U84" i="2"/>
  <c r="T84" i="2"/>
  <c r="S84" i="2"/>
  <c r="U83" i="2"/>
  <c r="T83" i="2"/>
  <c r="S83" i="2"/>
  <c r="U82" i="2"/>
  <c r="T82" i="2"/>
  <c r="S82" i="2"/>
  <c r="U81" i="2"/>
  <c r="T81" i="2"/>
  <c r="S81" i="2"/>
  <c r="U80" i="2"/>
  <c r="T80" i="2"/>
  <c r="S80" i="2"/>
  <c r="U79" i="2"/>
  <c r="T79" i="2"/>
  <c r="S79" i="2"/>
  <c r="U78" i="2"/>
  <c r="T78" i="2"/>
  <c r="S78" i="2"/>
  <c r="U77" i="2"/>
  <c r="T77" i="2"/>
  <c r="S77" i="2"/>
  <c r="U76" i="2"/>
  <c r="T76" i="2"/>
  <c r="S76" i="2"/>
  <c r="U75" i="2"/>
  <c r="T75" i="2"/>
  <c r="S75" i="2"/>
  <c r="U74" i="2"/>
  <c r="T74" i="2"/>
  <c r="S74" i="2"/>
  <c r="U73" i="2"/>
  <c r="T73" i="2"/>
  <c r="S73" i="2"/>
  <c r="U72" i="2"/>
  <c r="T72" i="2"/>
  <c r="S72" i="2"/>
  <c r="U71" i="2"/>
  <c r="T71" i="2"/>
  <c r="S71" i="2"/>
  <c r="U70" i="2"/>
  <c r="T70" i="2"/>
  <c r="S70" i="2"/>
  <c r="U69" i="2"/>
  <c r="T69" i="2"/>
  <c r="S69" i="2"/>
  <c r="U68" i="2"/>
  <c r="T68" i="2"/>
  <c r="S68" i="2"/>
  <c r="U67" i="2"/>
  <c r="T67" i="2"/>
  <c r="S67" i="2"/>
  <c r="U66" i="2"/>
  <c r="T66" i="2"/>
  <c r="S66" i="2"/>
  <c r="U65" i="2"/>
  <c r="T65" i="2"/>
  <c r="S65" i="2"/>
  <c r="U64" i="2"/>
  <c r="T64" i="2"/>
  <c r="S64" i="2"/>
  <c r="U63" i="2"/>
  <c r="T63" i="2"/>
  <c r="S63" i="2"/>
  <c r="U62" i="2"/>
  <c r="T62" i="2"/>
  <c r="S62" i="2"/>
  <c r="U61" i="2"/>
  <c r="T61" i="2"/>
  <c r="S61" i="2"/>
  <c r="U60" i="2"/>
  <c r="T60" i="2"/>
  <c r="S60" i="2"/>
  <c r="U59" i="2"/>
  <c r="T59" i="2"/>
  <c r="S59" i="2"/>
  <c r="U58" i="2"/>
  <c r="T58" i="2"/>
  <c r="S58" i="2"/>
  <c r="U57" i="2"/>
  <c r="T57" i="2"/>
  <c r="S57" i="2"/>
  <c r="U56" i="2"/>
  <c r="T56" i="2"/>
  <c r="S56" i="2"/>
  <c r="U55" i="2"/>
  <c r="T55" i="2"/>
  <c r="S55" i="2"/>
  <c r="U54" i="2"/>
  <c r="T54" i="2"/>
  <c r="S54" i="2"/>
  <c r="U53" i="2"/>
  <c r="T53" i="2"/>
  <c r="S53" i="2"/>
  <c r="U52" i="2"/>
  <c r="T52" i="2"/>
  <c r="S52" i="2"/>
  <c r="U51" i="2"/>
  <c r="T51" i="2"/>
  <c r="S51" i="2"/>
  <c r="U50" i="2"/>
  <c r="T50" i="2"/>
  <c r="S50" i="2"/>
  <c r="U49" i="2"/>
  <c r="T49" i="2"/>
  <c r="S49" i="2"/>
  <c r="U48" i="2"/>
  <c r="T48" i="2"/>
  <c r="S48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U34" i="2"/>
  <c r="T34" i="2"/>
  <c r="S34" i="2"/>
  <c r="U33" i="2"/>
  <c r="T33" i="2"/>
  <c r="S33" i="2"/>
  <c r="U32" i="2"/>
  <c r="T32" i="2"/>
  <c r="S3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5" i="2"/>
  <c r="T5" i="2"/>
  <c r="S5" i="2"/>
  <c r="U4" i="2"/>
  <c r="T4" i="2"/>
  <c r="S4" i="2"/>
  <c r="U3" i="2"/>
  <c r="T3" i="2"/>
  <c r="S3" i="2"/>
  <c r="U2" i="2"/>
  <c r="T2" i="2"/>
  <c r="S2" i="2"/>
  <c r="N66" i="3"/>
  <c r="N67" i="3"/>
  <c r="M66" i="3"/>
  <c r="M67" i="3"/>
  <c r="L66" i="3"/>
  <c r="L67" i="3"/>
  <c r="K66" i="3"/>
  <c r="K67" i="3"/>
  <c r="J66" i="3"/>
  <c r="J67" i="3"/>
  <c r="I66" i="3"/>
  <c r="I67" i="3"/>
  <c r="H66" i="3"/>
  <c r="H67" i="3"/>
  <c r="G66" i="3"/>
  <c r="G67" i="3"/>
  <c r="F66" i="3"/>
  <c r="F67" i="3"/>
  <c r="T140" i="2"/>
  <c r="U139" i="18"/>
  <c r="R139" i="18"/>
  <c r="S139" i="18"/>
  <c r="T139" i="18"/>
  <c r="Q139" i="18"/>
  <c r="U140" i="2"/>
  <c r="V140" i="2"/>
  <c r="S70" i="14"/>
  <c r="U43" i="13"/>
  <c r="U7" i="13"/>
  <c r="U15" i="13"/>
  <c r="U3" i="13"/>
  <c r="V2" i="13"/>
  <c r="U46" i="13"/>
  <c r="G5" i="17"/>
  <c r="G17" i="17"/>
  <c r="G9" i="17"/>
  <c r="G47" i="17"/>
  <c r="G45" i="17"/>
  <c r="E25" i="20"/>
  <c r="K27" i="20"/>
  <c r="N27" i="20"/>
  <c r="G24" i="20"/>
  <c r="F25" i="20"/>
  <c r="K26" i="20"/>
  <c r="N26" i="20"/>
  <c r="G25" i="20"/>
  <c r="E24" i="20"/>
  <c r="K22" i="20"/>
  <c r="N22" i="20"/>
  <c r="E20" i="20"/>
  <c r="G51" i="17"/>
  <c r="H51" i="17"/>
  <c r="K23" i="20"/>
  <c r="N23" i="20"/>
  <c r="K25" i="20"/>
  <c r="N25" i="20"/>
  <c r="K21" i="20"/>
  <c r="N21" i="20"/>
  <c r="K24" i="20"/>
  <c r="N24" i="20"/>
  <c r="K20" i="20"/>
  <c r="N20" i="20"/>
  <c r="N28" i="20"/>
  <c r="K2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Ravi</author>
  </authors>
  <commentList>
    <comment ref="V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Ravi:</t>
        </r>
        <r>
          <rPr>
            <sz val="9"/>
            <color indexed="81"/>
            <rFont val="Tahoma"/>
            <family val="2"/>
          </rPr>
          <t xml:space="preserve">
should be zero
</t>
        </r>
      </text>
    </comment>
  </commentList>
</comments>
</file>

<file path=xl/sharedStrings.xml><?xml version="1.0" encoding="utf-8"?>
<sst xmlns="http://schemas.openxmlformats.org/spreadsheetml/2006/main" count="2204" uniqueCount="306">
  <si>
    <t>Direct Expenses</t>
  </si>
  <si>
    <t>Group Summary</t>
  </si>
  <si>
    <t>Particulars</t>
  </si>
  <si>
    <t>AF - 10th Scholarship</t>
  </si>
  <si>
    <t>AF 11th &amp; 12th</t>
  </si>
  <si>
    <t>AF - 9th &amp; 10th Scholarship</t>
  </si>
  <si>
    <t>AF - B.E. Scholarship</t>
  </si>
  <si>
    <t>AF - Counseling</t>
  </si>
  <si>
    <t>AF - Diploma Scholarship - DECE (IGNOU)</t>
  </si>
  <si>
    <t>AF - FY Bcom Scholarship</t>
  </si>
  <si>
    <t>AF - Scholarship (Vocational)</t>
  </si>
  <si>
    <t>IX STD SCHOLARSHIP</t>
  </si>
  <si>
    <t>Accountant (J)</t>
  </si>
  <si>
    <t>Alumni Cordinator (J)</t>
  </si>
  <si>
    <t>Asst Teacher Stipend (T)</t>
  </si>
  <si>
    <t>Audit Fees</t>
  </si>
  <si>
    <t>Bank Charges</t>
  </si>
  <si>
    <t>BMC Housekeeping (T)</t>
  </si>
  <si>
    <t>BMC Nutrition (T)</t>
  </si>
  <si>
    <t>BMC Teachers Honorarium (T)</t>
  </si>
  <si>
    <t>BMC Transport (T)</t>
  </si>
  <si>
    <t>Cc Mainte &amp; Repairs (J)</t>
  </si>
  <si>
    <t>CC Teachers Honorarium (J)</t>
  </si>
  <si>
    <t>CC Trainee Teacher (J)</t>
  </si>
  <si>
    <t>CC - Training &amp; Books</t>
  </si>
  <si>
    <t>HUL Honorarium (J)</t>
  </si>
  <si>
    <t>KG Asstt. Teacher Stipend (T)</t>
  </si>
  <si>
    <t>K.G Diwali Cloth (J)</t>
  </si>
  <si>
    <t>KG Housekeeping (J)</t>
  </si>
  <si>
    <t>KG House Keeping (T)</t>
  </si>
  <si>
    <t>KG Infrastructure (J)</t>
  </si>
  <si>
    <t>KG Nutrition (J)</t>
  </si>
  <si>
    <t>KG Teachers Honorarium (J)</t>
  </si>
  <si>
    <t>KG Teachers Honorarium (T)</t>
  </si>
  <si>
    <t>KG Uniform (J)</t>
  </si>
  <si>
    <t>LC Assistant Teacher Stipend (J)</t>
  </si>
  <si>
    <t>LC Asstt. Teachers Stipend (T)</t>
  </si>
  <si>
    <t>LC Books (J)</t>
  </si>
  <si>
    <t>LC Celebration/Event (J)</t>
  </si>
  <si>
    <t>LC Community Co-Ordinator Hon (T)</t>
  </si>
  <si>
    <t>LC Community Co-Ord (J)</t>
  </si>
  <si>
    <t>LC Co-Ordinator (T)</t>
  </si>
  <si>
    <t>LC Curriculum Devlopment</t>
  </si>
  <si>
    <t>LC Diwali Cloth (J)</t>
  </si>
  <si>
    <t>LC Field Trip (J)</t>
  </si>
  <si>
    <t>LC Guest Teachers (J)</t>
  </si>
  <si>
    <t>LC Housekeeping (J)</t>
  </si>
  <si>
    <t>LC Housekeeping (T)</t>
  </si>
  <si>
    <t>LC Medical Aid (T)</t>
  </si>
  <si>
    <t>LC Medical (J)</t>
  </si>
  <si>
    <t>LC Misc Gift (J)</t>
  </si>
  <si>
    <t>LC NGO Collaboration (J)</t>
  </si>
  <si>
    <t>LC Nutrition (J)</t>
  </si>
  <si>
    <t>LC Nutrition (T)</t>
  </si>
  <si>
    <t>LC Refreshment (J)</t>
  </si>
  <si>
    <t>LC Refreshment (T)</t>
  </si>
  <si>
    <t>LC Repairs &amp; Maint (J)</t>
  </si>
  <si>
    <t>LC Saturday Club (J)</t>
  </si>
  <si>
    <t>LC Staff Welfare (J)</t>
  </si>
  <si>
    <t>LC Stationery (J)</t>
  </si>
  <si>
    <t>LC Stationery (T)</t>
  </si>
  <si>
    <t>LC Teacher Honorarium (J)</t>
  </si>
  <si>
    <t>LC Teacher Honorarium (T)</t>
  </si>
  <si>
    <t>LC Teachers  Honorarium (GI)</t>
  </si>
  <si>
    <t>LC Teachers Sarees (J)</t>
  </si>
  <si>
    <t>LC Teachers Welfare (J)</t>
  </si>
  <si>
    <t>LC Transport (J)</t>
  </si>
  <si>
    <t>LC Transport (T)</t>
  </si>
  <si>
    <t>LC Uniforms (J)</t>
  </si>
  <si>
    <t>Mgmt Admin Co-Ord (J)</t>
  </si>
  <si>
    <t>Mgmt. CEO/Edu. Head Honorarium (J)</t>
  </si>
  <si>
    <t>Mgmt. CEO/Edu. Head Honorarium (T)</t>
  </si>
  <si>
    <t>Mgmt Educ Officer (J)</t>
  </si>
  <si>
    <t>Mgmt. Programe Manager Hon. (J)</t>
  </si>
  <si>
    <t>Mgmt. Programe Manager Hon. (T)</t>
  </si>
  <si>
    <t>Misc (J)</t>
  </si>
  <si>
    <t>SF - Counseling Workshop</t>
  </si>
  <si>
    <t>SSP - Infrastructure (J)</t>
  </si>
  <si>
    <t>SSP Nutrition (J)</t>
  </si>
  <si>
    <t>SSP Teachers Honorarium (J)</t>
  </si>
  <si>
    <t>Student Medical Aid</t>
  </si>
  <si>
    <t>Grand Total</t>
  </si>
  <si>
    <t>Udaan India Foundation</t>
  </si>
  <si>
    <t>Staff Welfare</t>
  </si>
  <si>
    <t>AF - 11th &amp; 12th Scholarship</t>
  </si>
  <si>
    <t>AF - 8th 9th &amp; 10th Scholarship</t>
  </si>
  <si>
    <t>AF - DECE Scholarship</t>
  </si>
  <si>
    <t>AF - M.Com Scholarship</t>
  </si>
  <si>
    <t>SF College / Diploma / Vocational (G)</t>
  </si>
  <si>
    <t>SF Tuition Fee  Sandeep Gupta (G)</t>
  </si>
  <si>
    <t>VIII STD Scholarship</t>
  </si>
  <si>
    <t>XII Std. Scholarship</t>
  </si>
  <si>
    <t>XI Std. Scholarship</t>
  </si>
  <si>
    <t>X Std. Scholarship</t>
  </si>
  <si>
    <t>Accountant  (G)</t>
  </si>
  <si>
    <t>AF Scholarship Nursing College (G)</t>
  </si>
  <si>
    <t>BMC Teachers Honorarium (G)</t>
  </si>
  <si>
    <t>BMC Transport (G)</t>
  </si>
  <si>
    <t>CC Maint &amp; Repairs (GI)</t>
  </si>
  <si>
    <t>CC Teacher Honorarium (G)</t>
  </si>
  <si>
    <t>CC Teacher Honorarium (GI)</t>
  </si>
  <si>
    <t>CC Trainee Teacher (G)</t>
  </si>
  <si>
    <t>HUL Teachers Honorarium (G)</t>
  </si>
  <si>
    <t>KG House Keeping (G)</t>
  </si>
  <si>
    <t>KG Infrastructure (G)</t>
  </si>
  <si>
    <t>KG Nutrition (G)</t>
  </si>
  <si>
    <t>KG Teachers Honorarium (G)</t>
  </si>
  <si>
    <t>LC Asstt. Teacher Stipend (G)</t>
  </si>
  <si>
    <t>LC Books (G)</t>
  </si>
  <si>
    <t>LC Celebration/Event (G)</t>
  </si>
  <si>
    <t>LC Community Co-Ordinator Hon. (G)</t>
  </si>
  <si>
    <t>LC Guest Teacher (G)</t>
  </si>
  <si>
    <t>LC House Keeping (G)</t>
  </si>
  <si>
    <t>LC Medical Aid (G)</t>
  </si>
  <si>
    <t>LC NGO Collaborations</t>
  </si>
  <si>
    <t>LC Note Book &amp; Stationery (G)</t>
  </si>
  <si>
    <t>LC Nutrition (G)</t>
  </si>
  <si>
    <t>LC Nutrition (GI)</t>
  </si>
  <si>
    <t>LC Refreshment (G)</t>
  </si>
  <si>
    <t>LC Stationery (G)</t>
  </si>
  <si>
    <t>LC Stationery (GI)</t>
  </si>
  <si>
    <t>LC Teacher Honorarium (GI)</t>
  </si>
  <si>
    <t>LC Teachers Honorarium (G)</t>
  </si>
  <si>
    <t>LC Transport (G)</t>
  </si>
  <si>
    <t>LC Uniform (GI)</t>
  </si>
  <si>
    <t>LC Uniforms (G)</t>
  </si>
  <si>
    <t>LC Workshops (G)</t>
  </si>
  <si>
    <t>Marathone Expenses</t>
  </si>
  <si>
    <t>Mgmt Admin Co-Ord (G)</t>
  </si>
  <si>
    <t>Mgmt. CEO/ Edu.Head Honorarium (G)</t>
  </si>
  <si>
    <t>Mgmt Educ Officer (G)</t>
  </si>
  <si>
    <t>Mgmt. Programe Manager Hon. (G)</t>
  </si>
  <si>
    <t>SD Repairs &amp; Main (G)</t>
  </si>
  <si>
    <t>SSP Infrastructure (G)</t>
  </si>
  <si>
    <t>SSP KG Teachers Honorarium (G)</t>
  </si>
  <si>
    <t>SSP Nutrition (G)</t>
  </si>
  <si>
    <t>SSP Teachers Honorarium (G)</t>
  </si>
  <si>
    <t>Travel and Transport (G)</t>
  </si>
  <si>
    <t>April 2013</t>
  </si>
  <si>
    <t>May 2013</t>
  </si>
  <si>
    <t>June 2013</t>
  </si>
  <si>
    <t>July 2013</t>
  </si>
  <si>
    <t>Aug 2013</t>
  </si>
  <si>
    <t>Sep 2013</t>
  </si>
  <si>
    <t>Oct 2013</t>
  </si>
  <si>
    <t>Nov 2013</t>
  </si>
  <si>
    <t>Dec 2013</t>
  </si>
  <si>
    <t>USD</t>
  </si>
  <si>
    <t>INR/USD</t>
  </si>
  <si>
    <t>Funder</t>
  </si>
  <si>
    <t>Program</t>
  </si>
  <si>
    <t>Head</t>
  </si>
  <si>
    <t>Reserves</t>
  </si>
  <si>
    <t>SF</t>
  </si>
  <si>
    <t>INR</t>
  </si>
  <si>
    <t>General</t>
  </si>
  <si>
    <t>JLT</t>
  </si>
  <si>
    <t>LC</t>
  </si>
  <si>
    <t>Trans</t>
  </si>
  <si>
    <t>SSP</t>
  </si>
  <si>
    <t>Give India</t>
  </si>
  <si>
    <t>CC</t>
  </si>
  <si>
    <t>KG</t>
  </si>
  <si>
    <t>Mgmt</t>
  </si>
  <si>
    <t>Q1</t>
  </si>
  <si>
    <t>Q2</t>
  </si>
  <si>
    <t>Q3</t>
  </si>
  <si>
    <t>Column Labels</t>
  </si>
  <si>
    <t>Sum of Q1</t>
  </si>
  <si>
    <t>Total Sum of Q1</t>
  </si>
  <si>
    <t>Total Sum of Q2</t>
  </si>
  <si>
    <t>Sum of Q2</t>
  </si>
  <si>
    <t>Total Sum of Q3</t>
  </si>
  <si>
    <t>Sum of Q3</t>
  </si>
  <si>
    <t>Row Labels</t>
  </si>
  <si>
    <t>Total</t>
  </si>
  <si>
    <t>Sr.</t>
  </si>
  <si>
    <t>Receipts</t>
  </si>
  <si>
    <t>A</t>
  </si>
  <si>
    <t>Fees From Students</t>
  </si>
  <si>
    <t>Interest</t>
  </si>
  <si>
    <t>B</t>
  </si>
  <si>
    <t>Transocean</t>
  </si>
  <si>
    <t>Total Receipts</t>
  </si>
  <si>
    <t>TOTAL (A)</t>
  </si>
  <si>
    <t>TOTAL (B)</t>
  </si>
  <si>
    <t>Check</t>
  </si>
  <si>
    <t>Others</t>
  </si>
  <si>
    <t>C</t>
  </si>
  <si>
    <t>Corpus</t>
  </si>
  <si>
    <t>Q4</t>
  </si>
  <si>
    <t>Jan 2014</t>
  </si>
  <si>
    <t>Feb 2014</t>
  </si>
  <si>
    <t>March 2014</t>
  </si>
  <si>
    <t>Courier Misc (J)</t>
  </si>
  <si>
    <t>HUL Lib Honorarium (J)</t>
  </si>
  <si>
    <t>K.G Asst Teacher (J)</t>
  </si>
  <si>
    <t>AF - NIOS 10th Scholarship</t>
  </si>
  <si>
    <t>AF - SY BSc Scholarship</t>
  </si>
  <si>
    <t>AF - TY Bcom Scholarship (G)</t>
  </si>
  <si>
    <t>HUL Honorarium (G)</t>
  </si>
  <si>
    <t>KG Asstt. Teacher Honorarium (G)</t>
  </si>
  <si>
    <t>LC Events (G)</t>
  </si>
  <si>
    <t>LC Field Trip (G)</t>
  </si>
  <si>
    <t>LC Misc (G)</t>
  </si>
  <si>
    <t>Lc Saturday Club (G)</t>
  </si>
  <si>
    <t>LC Shoes &amp; Socks (GI)</t>
  </si>
  <si>
    <t>LC Staff Welfare (G)</t>
  </si>
  <si>
    <t>SSP Transport (G)</t>
  </si>
  <si>
    <t>Sum of Q4</t>
  </si>
  <si>
    <t>l</t>
  </si>
  <si>
    <t>Sum of Total</t>
  </si>
  <si>
    <t>Values</t>
  </si>
  <si>
    <t>AF - BE Scholarship</t>
  </si>
  <si>
    <t>AF - Counseling Workshop</t>
  </si>
  <si>
    <t>AF -IX STD SCHOLARSHIP</t>
  </si>
  <si>
    <t>AF Scholarship Vocational</t>
  </si>
  <si>
    <t>Mgmt Admin Co-Ord (T)</t>
  </si>
  <si>
    <t>K.G Asst Teacher Stipend (J)</t>
  </si>
  <si>
    <t>KG - Tshirts</t>
  </si>
  <si>
    <t>LC T-Shirts (G)</t>
  </si>
  <si>
    <t>LC T-Shirts (GI)</t>
  </si>
  <si>
    <t>Budget 14-15</t>
  </si>
  <si>
    <t>Total %</t>
  </si>
  <si>
    <t>Budget 2014-15</t>
  </si>
  <si>
    <t>Total (A)</t>
  </si>
  <si>
    <t>Total (B)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</si>
  <si>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</si>
  <si>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</si>
  <si>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</si>
  <si>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</si>
  <si>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</si>
  <si>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</si>
  <si>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</si>
  <si>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</si>
  <si>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</si>
  <si>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</si>
  <si>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</si>
  <si>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</si>
  <si>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</si>
  <si>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</si>
  <si>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</si>
  <si>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</si>
  <si>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P-1</t>
  </si>
  <si>
    <t>P-2</t>
  </si>
  <si>
    <t>P-3</t>
  </si>
  <si>
    <t>P-4</t>
  </si>
  <si>
    <t>P-5</t>
  </si>
  <si>
    <t>P-6</t>
  </si>
  <si>
    <t>Item 17</t>
  </si>
  <si>
    <t>Item 18</t>
  </si>
  <si>
    <t>Item 19</t>
  </si>
  <si>
    <t>Item 20</t>
  </si>
  <si>
    <t>TOTAL</t>
  </si>
  <si>
    <t>Organisation XYZ</t>
  </si>
  <si>
    <t>Nom du projet</t>
  </si>
  <si>
    <t>Programme 1</t>
  </si>
  <si>
    <t>Programme 3</t>
  </si>
  <si>
    <t>Programme 2</t>
  </si>
  <si>
    <t>Budget (sans admin)</t>
  </si>
  <si>
    <t>Coût par enfant (incl. admin)</t>
  </si>
  <si>
    <t>Coût du programme par enfant</t>
  </si>
  <si>
    <t>No. Sr.</t>
  </si>
  <si>
    <t>Détails</t>
  </si>
  <si>
    <t>Unité</t>
  </si>
  <si>
    <t>Taux</t>
  </si>
  <si>
    <t>Quantité</t>
  </si>
  <si>
    <t>#Mois</t>
  </si>
  <si>
    <t>Coûts par mois</t>
  </si>
  <si>
    <t>Étudiant</t>
  </si>
  <si>
    <t>Enseignant</t>
  </si>
  <si>
    <t>Employé 1</t>
  </si>
  <si>
    <t>Employé 8</t>
  </si>
  <si>
    <t>Employé 2</t>
  </si>
  <si>
    <t>Employé 3</t>
  </si>
  <si>
    <t>Employé 4</t>
  </si>
  <si>
    <t>Employé 5</t>
  </si>
  <si>
    <t>Employé 6</t>
  </si>
  <si>
    <t>Employé 7</t>
  </si>
  <si>
    <t>Coûts par an</t>
  </si>
  <si>
    <t>Autres</t>
  </si>
  <si>
    <t>Personnel</t>
  </si>
  <si>
    <t>Enseignants</t>
  </si>
  <si>
    <t>Enfants</t>
  </si>
  <si>
    <t>COÛT TOTAL  (A+B+C)</t>
  </si>
  <si>
    <t>Enseignant 1</t>
  </si>
  <si>
    <t>Enseignant 2</t>
  </si>
  <si>
    <t>Enseignant 3</t>
  </si>
  <si>
    <t>Enseignant 4</t>
  </si>
  <si>
    <t>Enseignant 5</t>
  </si>
  <si>
    <t>Enseignant 6</t>
  </si>
  <si>
    <t>Autres (Non Budgété)</t>
  </si>
  <si>
    <t>Coûts Admin. @ 10% d'A+B ( C )</t>
  </si>
  <si>
    <t>Coûts admin. @ 10% d'A+B ( C )</t>
  </si>
  <si>
    <t>COÛT TOTAL (A+B+C)</t>
  </si>
  <si>
    <t>Affectation du personnel de gestion/administration par programme</t>
  </si>
  <si>
    <t>Poste</t>
  </si>
  <si>
    <t>Nom</t>
  </si>
  <si>
    <t>Salaire Mensuel</t>
  </si>
  <si>
    <t>Qté par mois</t>
  </si>
  <si>
    <t>No. de mois</t>
  </si>
  <si>
    <t>Coûts Admin /an</t>
  </si>
  <si>
    <t>Coût Total sans Admin.</t>
  </si>
  <si>
    <t>Budget Total</t>
  </si>
  <si>
    <t># de Bénéficiaires</t>
  </si>
  <si>
    <t>% Coûts Admin.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</si>
</sst>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_(* #,##0.00_);_(* \(#,##0.00\);_(* &quot;-&quot;??_);_(@_)"/>
    <numFmt numFmtId="166" formatCode="&quot;&quot;0.00"/>
    <numFmt numFmtId="167" formatCode="&quot;&quot;0"/>
    <numFmt numFmtId="168" formatCode="_ * #,##0_ ;_ * \-#,##0_ ;_ * &quot;-&quot;??_ ;_ @_ "/>
    <numFmt numFmtId="169" formatCode="_-* #,##0_-;\-* #,##0_-;_-* &quot;-&quot;??_-;_-@_-"/>
    <numFmt numFmtId="170" formatCode="_(* #,##0_);_(* \(#,##0\);_(* &quot;-&quot;??_);_(@_)"/>
    <numFmt numFmtId="171" formatCode="[$-409]mmm/yy;@"/>
    <numFmt numFmtId="172" formatCode="_ * #,##0.0_ ;_ * \-#,##0.0_ ;_ * &quot;-&quot;?_ ;_ @_ 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vertical="top"/>
    </xf>
    <xf numFmtId="49" fontId="4" fillId="0" borderId="4" xfId="0" applyNumberFormat="1" applyFont="1" applyBorder="1" applyAlignment="1">
      <alignment horizontal="left" vertical="top" indent="2"/>
    </xf>
    <xf numFmtId="49" fontId="5" fillId="0" borderId="0" xfId="0" applyNumberFormat="1" applyFont="1" applyAlignment="1">
      <alignment horizontal="left" vertical="top" indent="2"/>
    </xf>
    <xf numFmtId="167" fontId="5" fillId="0" borderId="2" xfId="0" applyNumberFormat="1" applyFont="1" applyBorder="1" applyAlignment="1">
      <alignment horizontal="right" vertical="top"/>
    </xf>
    <xf numFmtId="167" fontId="6" fillId="0" borderId="2" xfId="0" applyNumberFormat="1" applyFont="1" applyBorder="1" applyAlignment="1">
      <alignment horizontal="right" vertical="top"/>
    </xf>
    <xf numFmtId="166" fontId="6" fillId="0" borderId="2" xfId="0" applyNumberFormat="1" applyFont="1" applyBorder="1" applyAlignment="1">
      <alignment horizontal="right" vertical="top"/>
    </xf>
    <xf numFmtId="166" fontId="5" fillId="0" borderId="3" xfId="0" applyNumberFormat="1" applyFont="1" applyBorder="1" applyAlignment="1">
      <alignment horizontal="right" vertical="top"/>
    </xf>
    <xf numFmtId="167" fontId="6" fillId="0" borderId="3" xfId="0" applyNumberFormat="1" applyFont="1" applyBorder="1" applyAlignment="1">
      <alignment horizontal="right" vertical="top"/>
    </xf>
    <xf numFmtId="167" fontId="5" fillId="0" borderId="3" xfId="0" applyNumberFormat="1" applyFont="1" applyBorder="1" applyAlignment="1">
      <alignment horizontal="right" vertical="top"/>
    </xf>
    <xf numFmtId="166" fontId="6" fillId="0" borderId="3" xfId="0" applyNumberFormat="1" applyFont="1" applyBorder="1" applyAlignment="1">
      <alignment horizontal="right" vertical="top"/>
    </xf>
    <xf numFmtId="49" fontId="6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left" vertical="top" indent="2"/>
    </xf>
    <xf numFmtId="166" fontId="7" fillId="0" borderId="5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left" vertical="top" indent="2"/>
    </xf>
    <xf numFmtId="166" fontId="5" fillId="0" borderId="2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167" fontId="0" fillId="0" borderId="0" xfId="0" applyNumberFormat="1"/>
    <xf numFmtId="2" fontId="0" fillId="0" borderId="0" xfId="0" applyNumberFormat="1"/>
    <xf numFmtId="0" fontId="1" fillId="0" borderId="0" xfId="1"/>
    <xf numFmtId="49" fontId="6" fillId="0" borderId="1" xfId="0" applyNumberFormat="1" applyFont="1" applyBorder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0" fillId="2" borderId="0" xfId="0" applyFill="1"/>
    <xf numFmtId="0" fontId="1" fillId="0" borderId="0" xfId="1" applyFill="1"/>
    <xf numFmtId="0" fontId="0" fillId="0" borderId="0" xfId="1" applyFont="1"/>
    <xf numFmtId="0" fontId="0" fillId="0" borderId="0" xfId="1" applyFont="1" applyFill="1"/>
    <xf numFmtId="0" fontId="1" fillId="2" borderId="0" xfId="1" applyFill="1"/>
    <xf numFmtId="0" fontId="1" fillId="0" borderId="0" xfId="1" applyFont="1"/>
    <xf numFmtId="0" fontId="8" fillId="0" borderId="0" xfId="1" applyFont="1"/>
    <xf numFmtId="49" fontId="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168" fontId="6" fillId="0" borderId="2" xfId="2" applyNumberFormat="1" applyFont="1" applyBorder="1" applyAlignment="1">
      <alignment horizontal="right" vertical="top"/>
    </xf>
    <xf numFmtId="168" fontId="5" fillId="0" borderId="2" xfId="2" applyNumberFormat="1" applyFont="1" applyBorder="1" applyAlignment="1">
      <alignment horizontal="right" vertical="top"/>
    </xf>
    <xf numFmtId="168" fontId="6" fillId="0" borderId="3" xfId="2" applyNumberFormat="1" applyFont="1" applyBorder="1" applyAlignment="1">
      <alignment horizontal="right" vertical="top"/>
    </xf>
    <xf numFmtId="168" fontId="5" fillId="0" borderId="3" xfId="2" applyNumberFormat="1" applyFont="1" applyBorder="1" applyAlignment="1">
      <alignment horizontal="right" vertical="top"/>
    </xf>
    <xf numFmtId="168" fontId="6" fillId="0" borderId="6" xfId="2" applyNumberFormat="1" applyFont="1" applyBorder="1" applyAlignment="1">
      <alignment horizontal="right" vertical="top"/>
    </xf>
    <xf numFmtId="168" fontId="6" fillId="0" borderId="5" xfId="2" applyNumberFormat="1" applyFont="1" applyBorder="1" applyAlignment="1">
      <alignment horizontal="right" vertical="top"/>
    </xf>
    <xf numFmtId="168" fontId="4" fillId="0" borderId="3" xfId="2" applyNumberFormat="1" applyFont="1" applyBorder="1" applyAlignment="1">
      <alignment horizontal="right" vertical="top"/>
    </xf>
    <xf numFmtId="168" fontId="0" fillId="0" borderId="0" xfId="2" applyNumberFormat="1" applyFont="1"/>
    <xf numFmtId="49" fontId="5" fillId="0" borderId="0" xfId="0" applyNumberFormat="1" applyFont="1" applyFill="1" applyBorder="1" applyAlignment="1">
      <alignment horizontal="right" vertical="top" indent="2"/>
    </xf>
    <xf numFmtId="49" fontId="9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4" borderId="0" xfId="0" applyFont="1" applyFill="1"/>
    <xf numFmtId="0" fontId="8" fillId="4" borderId="9" xfId="0" applyFont="1" applyFill="1" applyBorder="1"/>
    <xf numFmtId="0" fontId="8" fillId="0" borderId="9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8" fillId="4" borderId="10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168" fontId="8" fillId="0" borderId="9" xfId="2" applyNumberFormat="1" applyFont="1" applyBorder="1"/>
    <xf numFmtId="168" fontId="8" fillId="0" borderId="0" xfId="2" applyNumberFormat="1" applyFont="1"/>
    <xf numFmtId="168" fontId="8" fillId="4" borderId="10" xfId="2" applyNumberFormat="1" applyFont="1" applyFill="1" applyBorder="1"/>
    <xf numFmtId="0" fontId="8" fillId="4" borderId="0" xfId="0" applyFont="1" applyFill="1" applyAlignment="1">
      <alignment horizontal="center"/>
    </xf>
    <xf numFmtId="168" fontId="6" fillId="0" borderId="0" xfId="2" applyNumberFormat="1" applyFont="1" applyBorder="1" applyAlignment="1">
      <alignment horizontal="right" vertical="top"/>
    </xf>
    <xf numFmtId="168" fontId="5" fillId="0" borderId="0" xfId="2" applyNumberFormat="1" applyFont="1" applyBorder="1" applyAlignment="1">
      <alignment horizontal="right" vertical="top"/>
    </xf>
    <xf numFmtId="49" fontId="4" fillId="0" borderId="7" xfId="0" applyNumberFormat="1" applyFont="1" applyBorder="1" applyAlignment="1">
      <alignment horizontal="left" vertical="top" indent="2"/>
    </xf>
    <xf numFmtId="171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/>
    </xf>
    <xf numFmtId="168" fontId="6" fillId="0" borderId="7" xfId="2" applyNumberFormat="1" applyFont="1" applyBorder="1" applyAlignment="1">
      <alignment horizontal="right" vertical="top"/>
    </xf>
    <xf numFmtId="168" fontId="5" fillId="0" borderId="7" xfId="2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left" vertical="top" indent="1"/>
    </xf>
    <xf numFmtId="49" fontId="5" fillId="0" borderId="7" xfId="0" applyNumberFormat="1" applyFont="1" applyBorder="1" applyAlignment="1">
      <alignment horizontal="left" vertical="top" indent="2"/>
    </xf>
    <xf numFmtId="168" fontId="8" fillId="4" borderId="0" xfId="2" applyNumberFormat="1" applyFont="1" applyFill="1" applyBorder="1"/>
    <xf numFmtId="0" fontId="8" fillId="0" borderId="0" xfId="0" applyFont="1" applyAlignment="1">
      <alignment horizontal="center"/>
    </xf>
    <xf numFmtId="0" fontId="8" fillId="0" borderId="9" xfId="0" applyNumberFormat="1" applyFont="1" applyBorder="1"/>
    <xf numFmtId="0" fontId="8" fillId="0" borderId="0" xfId="0" applyNumberFormat="1" applyFont="1"/>
    <xf numFmtId="165" fontId="14" fillId="0" borderId="0" xfId="2" applyFont="1"/>
    <xf numFmtId="171" fontId="4" fillId="0" borderId="7" xfId="0" applyNumberFormat="1" applyFont="1" applyBorder="1" applyAlignment="1">
      <alignment horizontal="left" vertical="top"/>
    </xf>
    <xf numFmtId="171" fontId="4" fillId="0" borderId="7" xfId="0" applyNumberFormat="1" applyFont="1" applyBorder="1" applyAlignment="1">
      <alignment horizontal="left" vertical="top" indent="2"/>
    </xf>
    <xf numFmtId="171" fontId="4" fillId="0" borderId="7" xfId="0" applyNumberFormat="1" applyFont="1" applyBorder="1" applyAlignment="1">
      <alignment horizontal="center" vertical="top" wrapText="1"/>
    </xf>
    <xf numFmtId="171" fontId="0" fillId="0" borderId="0" xfId="0" applyNumberFormat="1"/>
    <xf numFmtId="0" fontId="6" fillId="0" borderId="7" xfId="0" applyNumberFormat="1" applyFont="1" applyBorder="1" applyAlignment="1">
      <alignment vertical="top"/>
    </xf>
    <xf numFmtId="168" fontId="4" fillId="0" borderId="7" xfId="2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vertical="top"/>
    </xf>
    <xf numFmtId="0" fontId="0" fillId="0" borderId="7" xfId="0" applyBorder="1"/>
    <xf numFmtId="168" fontId="9" fillId="0" borderId="7" xfId="2" applyNumberFormat="1" applyFont="1" applyBorder="1" applyAlignment="1">
      <alignment horizontal="right" vertical="top"/>
    </xf>
    <xf numFmtId="2" fontId="6" fillId="0" borderId="7" xfId="0" applyNumberFormat="1" applyFont="1" applyBorder="1" applyAlignment="1">
      <alignment vertical="top"/>
    </xf>
    <xf numFmtId="170" fontId="3" fillId="0" borderId="7" xfId="4" applyNumberFormat="1" applyFont="1" applyBorder="1" applyAlignment="1"/>
    <xf numFmtId="170" fontId="3" fillId="0" borderId="4" xfId="4" applyNumberFormat="1" applyFont="1" applyBorder="1" applyAlignment="1"/>
    <xf numFmtId="9" fontId="3" fillId="0" borderId="4" xfId="5" applyFont="1" applyBorder="1" applyAlignment="1">
      <alignment horizontal="center"/>
    </xf>
    <xf numFmtId="0" fontId="17" fillId="0" borderId="0" xfId="3" applyFont="1"/>
    <xf numFmtId="0" fontId="18" fillId="0" borderId="0" xfId="3" applyFont="1"/>
    <xf numFmtId="0" fontId="18" fillId="3" borderId="7" xfId="3" applyFont="1" applyFill="1" applyBorder="1" applyAlignment="1">
      <alignment vertical="center"/>
    </xf>
    <xf numFmtId="164" fontId="18" fillId="3" borderId="7" xfId="4" applyFont="1" applyFill="1" applyBorder="1" applyAlignment="1">
      <alignment horizontal="center" vertical="center" wrapText="1"/>
    </xf>
    <xf numFmtId="0" fontId="17" fillId="0" borderId="7" xfId="3" applyFont="1" applyBorder="1"/>
    <xf numFmtId="169" fontId="17" fillId="0" borderId="7" xfId="4" applyNumberFormat="1" applyFont="1" applyBorder="1"/>
    <xf numFmtId="0" fontId="19" fillId="3" borderId="7" xfId="3" applyFont="1" applyFill="1" applyBorder="1"/>
    <xf numFmtId="169" fontId="19" fillId="3" borderId="7" xfId="4" applyNumberFormat="1" applyFont="1" applyFill="1" applyBorder="1"/>
    <xf numFmtId="172" fontId="17" fillId="0" borderId="7" xfId="3" applyNumberFormat="1" applyFont="1" applyBorder="1"/>
    <xf numFmtId="165" fontId="17" fillId="0" borderId="7" xfId="3" applyNumberFormat="1" applyFont="1" applyBorder="1"/>
    <xf numFmtId="0" fontId="20" fillId="0" borderId="0" xfId="3" applyFont="1"/>
    <xf numFmtId="0" fontId="17" fillId="0" borderId="4" xfId="3" applyFont="1" applyBorder="1"/>
    <xf numFmtId="0" fontId="19" fillId="0" borderId="4" xfId="3" applyFont="1" applyBorder="1"/>
    <xf numFmtId="0" fontId="17" fillId="0" borderId="4" xfId="3" applyFont="1" applyFill="1" applyBorder="1"/>
    <xf numFmtId="10" fontId="17" fillId="0" borderId="0" xfId="5" applyNumberFormat="1" applyFont="1"/>
    <xf numFmtId="169" fontId="17" fillId="0" borderId="0" xfId="3" applyNumberFormat="1" applyFont="1"/>
    <xf numFmtId="168" fontId="17" fillId="0" borderId="7" xfId="2" applyNumberFormat="1" applyFont="1" applyBorder="1" applyAlignment="1">
      <alignment horizontal="center"/>
    </xf>
    <xf numFmtId="168" fontId="19" fillId="3" borderId="7" xfId="2" applyNumberFormat="1" applyFont="1" applyFill="1" applyBorder="1" applyAlignment="1">
      <alignment horizontal="center"/>
    </xf>
    <xf numFmtId="9" fontId="17" fillId="0" borderId="0" xfId="5" applyFont="1" applyAlignment="1">
      <alignment horizontal="center"/>
    </xf>
    <xf numFmtId="0" fontId="19" fillId="3" borderId="7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 wrapText="1"/>
    </xf>
    <xf numFmtId="170" fontId="19" fillId="3" borderId="7" xfId="4" applyNumberFormat="1" applyFont="1" applyFill="1" applyBorder="1" applyAlignment="1">
      <alignment horizontal="center" vertical="center" wrapText="1"/>
    </xf>
    <xf numFmtId="0" fontId="17" fillId="0" borderId="7" xfId="3" applyFont="1" applyBorder="1" applyAlignment="1"/>
    <xf numFmtId="170" fontId="19" fillId="3" borderId="7" xfId="4" applyNumberFormat="1" applyFont="1" applyFill="1" applyBorder="1" applyAlignment="1"/>
    <xf numFmtId="0" fontId="17" fillId="0" borderId="4" xfId="3" applyFont="1" applyBorder="1" applyAlignment="1"/>
    <xf numFmtId="0" fontId="17" fillId="0" borderId="7" xfId="3" applyFont="1" applyBorder="1" applyAlignment="1">
      <alignment wrapText="1"/>
    </xf>
    <xf numFmtId="170" fontId="19" fillId="3" borderId="7" xfId="4" applyNumberFormat="1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 wrapText="1"/>
    </xf>
    <xf numFmtId="170" fontId="19" fillId="0" borderId="4" xfId="4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19" fillId="0" borderId="7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 wrapText="1"/>
    </xf>
    <xf numFmtId="170" fontId="19" fillId="0" borderId="7" xfId="4" applyNumberFormat="1" applyFont="1" applyFill="1" applyBorder="1" applyAlignment="1">
      <alignment horizontal="center" vertical="center"/>
    </xf>
    <xf numFmtId="170" fontId="19" fillId="0" borderId="4" xfId="4" applyNumberFormat="1" applyFont="1" applyFill="1" applyBorder="1" applyAlignment="1">
      <alignment horizontal="center" vertical="center" wrapText="1"/>
    </xf>
    <xf numFmtId="0" fontId="19" fillId="0" borderId="4" xfId="3" applyFont="1" applyFill="1" applyBorder="1" applyAlignment="1"/>
    <xf numFmtId="170" fontId="19" fillId="0" borderId="4" xfId="4" applyNumberFormat="1" applyFont="1" applyFill="1" applyBorder="1" applyAlignment="1"/>
    <xf numFmtId="170" fontId="19" fillId="0" borderId="7" xfId="4" applyNumberFormat="1" applyFont="1" applyFill="1" applyBorder="1" applyAlignment="1">
      <alignment horizontal="center" vertical="center" wrapText="1"/>
    </xf>
    <xf numFmtId="168" fontId="17" fillId="0" borderId="7" xfId="2" applyNumberFormat="1" applyFont="1" applyBorder="1" applyAlignment="1"/>
    <xf numFmtId="0" fontId="17" fillId="6" borderId="0" xfId="3" applyFont="1" applyFill="1"/>
    <xf numFmtId="170" fontId="19" fillId="0" borderId="8" xfId="4" applyNumberFormat="1" applyFont="1" applyFill="1" applyBorder="1" applyAlignment="1"/>
    <xf numFmtId="0" fontId="19" fillId="0" borderId="7" xfId="3" applyFont="1" applyFill="1" applyBorder="1" applyAlignment="1">
      <alignment horizontal="right"/>
    </xf>
    <xf numFmtId="0" fontId="3" fillId="0" borderId="0" xfId="0" applyFont="1"/>
    <xf numFmtId="0" fontId="17" fillId="6" borderId="7" xfId="3" applyFont="1" applyFill="1" applyBorder="1" applyAlignment="1"/>
    <xf numFmtId="0" fontId="19" fillId="0" borderId="7" xfId="3" applyFont="1" applyFill="1" applyBorder="1" applyAlignment="1"/>
    <xf numFmtId="170" fontId="19" fillId="0" borderId="7" xfId="4" applyNumberFormat="1" applyFont="1" applyFill="1" applyBorder="1" applyAlignment="1"/>
    <xf numFmtId="0" fontId="19" fillId="5" borderId="7" xfId="3" applyFont="1" applyFill="1" applyBorder="1" applyAlignment="1">
      <alignment horizontal="center"/>
    </xf>
    <xf numFmtId="0" fontId="19" fillId="5" borderId="7" xfId="3" applyFont="1" applyFill="1" applyBorder="1" applyAlignment="1">
      <alignment horizontal="center" wrapText="1"/>
    </xf>
    <xf numFmtId="168" fontId="17" fillId="0" borderId="7" xfId="2" applyNumberFormat="1" applyFont="1" applyBorder="1"/>
    <xf numFmtId="9" fontId="17" fillId="0" borderId="7" xfId="5" applyFont="1" applyBorder="1"/>
    <xf numFmtId="0" fontId="7" fillId="5" borderId="7" xfId="0" applyFont="1" applyFill="1" applyBorder="1" applyAlignment="1">
      <alignment horizontal="center"/>
    </xf>
    <xf numFmtId="9" fontId="3" fillId="0" borderId="7" xfId="5" applyFont="1" applyBorder="1"/>
    <xf numFmtId="0" fontId="3" fillId="0" borderId="7" xfId="0" applyFont="1" applyBorder="1"/>
    <xf numFmtId="168" fontId="3" fillId="0" borderId="7" xfId="0" applyNumberFormat="1" applyFont="1" applyBorder="1"/>
    <xf numFmtId="0" fontId="7" fillId="5" borderId="7" xfId="0" applyFont="1" applyFill="1" applyBorder="1" applyAlignment="1">
      <alignment horizontal="center" wrapText="1"/>
    </xf>
    <xf numFmtId="168" fontId="3" fillId="0" borderId="0" xfId="2" applyNumberFormat="1" applyFont="1"/>
    <xf numFmtId="10" fontId="3" fillId="0" borderId="0" xfId="5" applyNumberFormat="1" applyFont="1"/>
    <xf numFmtId="169" fontId="20" fillId="0" borderId="0" xfId="3" applyNumberFormat="1" applyFont="1"/>
    <xf numFmtId="0" fontId="7" fillId="0" borderId="0" xfId="0" applyFont="1"/>
    <xf numFmtId="0" fontId="22" fillId="0" borderId="0" xfId="3" applyFont="1"/>
    <xf numFmtId="0" fontId="23" fillId="0" borderId="0" xfId="3" applyFont="1"/>
    <xf numFmtId="0" fontId="19" fillId="6" borderId="0" xfId="3" applyFont="1" applyFill="1" applyBorder="1" applyAlignment="1">
      <alignment horizontal="right"/>
    </xf>
    <xf numFmtId="170" fontId="19" fillId="6" borderId="0" xfId="4" applyNumberFormat="1" applyFont="1" applyFill="1" applyBorder="1" applyAlignme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0" fontId="17" fillId="6" borderId="0" xfId="3" applyFont="1" applyFill="1" applyAlignment="1">
      <alignment horizontal="center"/>
    </xf>
    <xf numFmtId="0" fontId="18" fillId="3" borderId="7" xfId="3" applyFont="1" applyFill="1" applyBorder="1" applyAlignment="1">
      <alignment horizontal="center" vertical="center"/>
    </xf>
    <xf numFmtId="0" fontId="17" fillId="0" borderId="7" xfId="3" applyFont="1" applyBorder="1" applyAlignment="1">
      <alignment horizontal="center"/>
    </xf>
    <xf numFmtId="0" fontId="19" fillId="3" borderId="7" xfId="3" applyFont="1" applyFill="1" applyBorder="1" applyAlignment="1">
      <alignment horizontal="center"/>
    </xf>
    <xf numFmtId="0" fontId="17" fillId="0" borderId="4" xfId="3" applyFont="1" applyBorder="1" applyAlignment="1">
      <alignment horizontal="center"/>
    </xf>
    <xf numFmtId="169" fontId="19" fillId="3" borderId="7" xfId="4" applyNumberFormat="1" applyFont="1" applyFill="1" applyBorder="1" applyAlignment="1">
      <alignment horizontal="center"/>
    </xf>
    <xf numFmtId="0" fontId="21" fillId="0" borderId="0" xfId="3" applyFont="1" applyAlignment="1">
      <alignment horizontal="left"/>
    </xf>
    <xf numFmtId="168" fontId="19" fillId="3" borderId="7" xfId="2" applyNumberFormat="1" applyFont="1" applyFill="1" applyBorder="1"/>
    <xf numFmtId="0" fontId="7" fillId="0" borderId="7" xfId="0" applyFont="1" applyBorder="1"/>
    <xf numFmtId="0" fontId="24" fillId="0" borderId="0" xfId="3" applyFont="1"/>
    <xf numFmtId="0" fontId="19" fillId="3" borderId="0" xfId="3" applyFont="1" applyFill="1" applyAlignment="1">
      <alignment horizontal="center"/>
    </xf>
    <xf numFmtId="0" fontId="19" fillId="3" borderId="5" xfId="3" applyFont="1" applyFill="1" applyBorder="1" applyAlignment="1">
      <alignment horizontal="right"/>
    </xf>
    <xf numFmtId="0" fontId="19" fillId="3" borderId="1" xfId="3" applyFont="1" applyFill="1" applyBorder="1" applyAlignment="1">
      <alignment horizontal="right"/>
    </xf>
    <xf numFmtId="0" fontId="19" fillId="3" borderId="11" xfId="3" applyFont="1" applyFill="1" applyBorder="1" applyAlignment="1">
      <alignment horizontal="right"/>
    </xf>
    <xf numFmtId="0" fontId="8" fillId="4" borderId="0" xfId="0" applyFont="1" applyFill="1" applyAlignment="1">
      <alignment horizontal="center"/>
    </xf>
  </cellXfs>
  <cellStyles count="108">
    <cellStyle name="Comma 2" xfId="4" xr:uid="{00000000-0005-0000-0000-000000000000}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Komma" xfId="2" builtinId="3"/>
    <cellStyle name="Normal 2" xfId="1" xr:uid="{00000000-0005-0000-0000-000068000000}"/>
    <cellStyle name="Normal 3" xfId="3" xr:uid="{00000000-0005-0000-0000-000069000000}"/>
    <cellStyle name="Procent" xfId="5" builtinId="5"/>
    <cellStyle name="Standaard" xfId="0" builtinId="0"/>
  </cellStyles>
  <dxfs count="2">
    <dxf>
      <fill>
        <patternFill>
          <bgColor rgb="FF92D050"/>
        </patternFill>
      </fill>
    </dxf>
    <dxf>
      <numFmt numFmtId="168" formatCode="_ * #,##0_ ;_ * \-#,##0_ ;_ * &quot;-&quot;??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avi/AppData/Local/Microsoft/Windows/Temporary%20Internet%20Files/Content.Outlook/WSRM10ZK/New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vi" refreshedDate="41803.933572800925" createdVersion="3" refreshedVersion="3" minRefreshableVersion="3" recordCount="152" xr:uid="{00000000-000A-0000-FFFF-FFFF03000000}">
  <cacheSource type="worksheet">
    <worksheetSource ref="A1:F153" sheet="Q4 dump"/>
  </cacheSource>
  <cacheFields count="6">
    <cacheField name="INR/USD" numFmtId="0">
      <sharedItems/>
    </cacheField>
    <cacheField name="Funder" numFmtId="0">
      <sharedItems/>
    </cacheField>
    <cacheField name="Program" numFmtId="0">
      <sharedItems count="6">
        <s v="Mgmt"/>
        <s v="SF"/>
        <s v="LC"/>
        <s v="SSP"/>
        <s v="CC"/>
        <s v="KG"/>
      </sharedItems>
    </cacheField>
    <cacheField name="Head" numFmtId="0">
      <sharedItems containsSemiMixedTypes="0" containsString="0" containsNumber="1" containsInteger="1" minValue="1" maxValue="22" count="22">
        <n v="6"/>
        <n v="1"/>
        <n v="4"/>
        <n v="3"/>
        <n v="5"/>
        <n v="7"/>
        <n v="13"/>
        <n v="2"/>
        <n v="14"/>
        <n v="8"/>
        <n v="19"/>
        <n v="9"/>
        <n v="11"/>
        <n v="16"/>
        <n v="17"/>
        <n v="18"/>
        <n v="21"/>
        <n v="12"/>
        <n v="20"/>
        <n v="15"/>
        <n v="22"/>
        <n v="10"/>
      </sharedItems>
    </cacheField>
    <cacheField name="Q4" numFmtId="168">
      <sharedItems containsSemiMixedTypes="0" containsString="0" containsNumber="1" containsInteger="1" minValue="-5000" maxValue="151242"/>
    </cacheField>
    <cacheField name="Particulars" numFmtId="49">
      <sharedItems count="146">
        <s v="Accountant  (G)"/>
        <s v="Accountant (J)"/>
        <s v="AF - 10th Scholarship"/>
        <s v="AF - 11th &amp; 12th Scholarship"/>
        <s v="AF - 8th 9th &amp; 10th Scholarship"/>
        <s v="AF - 9th &amp; 10th Scholarship"/>
        <s v="AF - B.E. Scholarship"/>
        <s v="AF - Counseling"/>
        <s v="AF - DECE Scholarship"/>
        <s v="AF - Diploma Scholarship - DECE (IGNOU)"/>
        <s v="AF - FY Bcom Scholarship"/>
        <s v="AF - M.Com Scholarship"/>
        <s v="AF - NIOS 10th Scholarship"/>
        <s v="AF - Scholarship (Vocational)"/>
        <s v="AF - SY BSc Scholarship"/>
        <s v="AF - TY Bcom Scholarship (G)"/>
        <s v="AF 11th &amp; 12th"/>
        <s v="Alumni Cordinator (J)"/>
        <s v="Asst Teacher Stipend (T)"/>
        <s v="Audit Fees"/>
        <s v="Bank Charges"/>
        <s v="BMC Housekeeping (T)"/>
        <s v="BMC Nutrition (T)"/>
        <s v="BMC Teachers Honorarium (G)"/>
        <s v="BMC Teachers Honorarium (T)"/>
        <s v="BMC Transport (G)"/>
        <s v="BMC Transport (T)"/>
        <s v="CC - Training &amp; Books"/>
        <s v="CC Maint &amp; Repairs (GI)"/>
        <s v="Cc Mainte &amp; Repairs (J)"/>
        <s v="CC Teacher Honorarium (G)"/>
        <s v="CC Teacher Honorarium (GI)"/>
        <s v="CC Teachers Honorarium (J)"/>
        <s v="CC Trainee Teacher (G)"/>
        <s v="CC Trainee Teacher (J)"/>
        <s v="Courier Misc (J)"/>
        <s v="HUL Honorarium (G)"/>
        <s v="HUL Honorarium (J)"/>
        <s v="HUL Lib Honorarium (J)"/>
        <s v="HUL Teachers Honorarium (G)"/>
        <s v="IX STD SCHOLARSHIP"/>
        <s v="K.G Asst Teacher (J)"/>
        <s v="K.G Diwali Cloth (J)"/>
        <s v="KG Asstt. Teacher Honorarium (G)"/>
        <s v="KG Asstt. Teacher Stipend (T)"/>
        <s v="KG House Keeping (G)"/>
        <s v="KG House Keeping (T)"/>
        <s v="KG Housekeeping (J)"/>
        <s v="KG Infrastructure (G)"/>
        <s v="KG Infrastructure (J)"/>
        <s v="KG Nutrition (G)"/>
        <s v="KG Nutrition (J)"/>
        <s v="KG Teachers Honorarium (G)"/>
        <s v="KG Teachers Honorarium (J)"/>
        <s v="KG Teachers Honorarium (T)"/>
        <s v="KG Uniform (J)"/>
        <s v="LC Assistant Teacher Stipend (J)"/>
        <s v="LC Asstt. Teacher Stipend (G)"/>
        <s v="LC Asstt. Teachers Stipend (T)"/>
        <s v="LC Books (G)"/>
        <s v="LC Books (J)"/>
        <s v="LC Celebration/Event (G)"/>
        <s v="LC Celebration/Event (J)"/>
        <s v="LC Community Co-Ord (J)"/>
        <s v="LC Community Co-Ordinator Hon (T)"/>
        <s v="LC Community Co-Ordinator Hon. (G)"/>
        <s v="LC Co-Ordinator (T)"/>
        <s v="LC Curriculum Devlopment"/>
        <s v="LC Diwali Cloth (J)"/>
        <s v="LC Events (G)"/>
        <s v="LC Field Trip (G)"/>
        <s v="LC Field Trip (J)"/>
        <s v="LC Guest Teacher (G)"/>
        <s v="LC Guest Teachers (J)"/>
        <s v="LC House Keeping (G)"/>
        <s v="LC Housekeeping (J)"/>
        <s v="LC Housekeeping (T)"/>
        <s v="LC Medical (J)"/>
        <s v="LC Medical Aid (G)"/>
        <s v="LC Medical Aid (T)"/>
        <s v="LC Misc (G)"/>
        <s v="LC Misc Gift (J)"/>
        <s v="LC NGO Collaboration (J)"/>
        <s v="LC NGO Collaborations"/>
        <s v="LC Note Book &amp; Stationery (G)"/>
        <s v="LC Nutrition (G)"/>
        <s v="LC Nutrition (GI)"/>
        <s v="LC Nutrition (J)"/>
        <s v="LC Nutrition (T)"/>
        <s v="LC Refreshment (G)"/>
        <s v="LC Refreshment (J)"/>
        <s v="LC Refreshment (T)"/>
        <s v="LC Repairs &amp; Maint (J)"/>
        <s v="Lc Saturday Club (G)"/>
        <s v="LC Saturday Club (J)"/>
        <s v="LC Shoes &amp; Socks (GI)"/>
        <s v="LC Staff Welfare (G)"/>
        <s v="LC Staff Welfare (J)"/>
        <s v="LC Stationery (G)"/>
        <s v="LC Stationery (GI)"/>
        <s v="LC Stationery (J)"/>
        <s v="LC Stationery (T)"/>
        <s v="LC Teacher Honorarium (GI)"/>
        <s v="LC Teacher Honorarium (J)"/>
        <s v="LC Teacher Honorarium (T)"/>
        <s v="LC Teachers  Honorarium (GI)"/>
        <s v="LC Teachers Honorarium (G)"/>
        <s v="LC Teachers Sarees (J)"/>
        <s v="LC Teachers Welfare (J)"/>
        <s v="LC Transport (G)"/>
        <s v="LC Transport (J)"/>
        <s v="LC Transport (T)"/>
        <s v="LC Uniform (GI)"/>
        <s v="LC Uniforms (G)"/>
        <s v="LC Uniforms (J)"/>
        <s v="LC Workshops (G)"/>
        <s v="Mgmt Admin Co-Ord (G)"/>
        <s v="Mgmt Admin Co-Ord (J)"/>
        <s v="Mgmt Educ Officer (G)"/>
        <s v="Mgmt Educ Officer (J)"/>
        <s v="Mgmt. CEO/ Edu.Head Honorarium (G)"/>
        <s v="Mgmt. CEO/Edu. Head Honorarium (J)"/>
        <s v="Mgmt. CEO/Edu. Head Honorarium (T)"/>
        <s v="Mgmt. Programe Manager Hon. (G)"/>
        <s v="Mgmt. Programe Manager Hon. (J)"/>
        <s v="Mgmt. Programe Manager Hon. (T)"/>
        <s v="Misc (J)"/>
        <s v="SD Repairs &amp; Main (G)"/>
        <s v="SF - Counseling Workshop"/>
        <s v="SF College / Diploma / Vocational (G)"/>
        <s v="SF Tuition Fee  Sandeep Gupta (G)"/>
        <s v="SSP - Infrastructure (J)"/>
        <s v="SSP Infrastructure (G)"/>
        <s v="SSP KG Teachers Honorarium (G)"/>
        <s v="SSP Nutrition (G)"/>
        <s v="SSP Nutrition (J)"/>
        <s v="SSP Teachers Honorarium (G)"/>
        <s v="SSP Teachers Honorarium (J)"/>
        <s v="SSP Transport (G)"/>
        <s v="Staff Welfare"/>
        <s v="Student Medical Aid"/>
        <s v="Travel and Transport (G)"/>
        <s v="VIII STD Scholarship"/>
        <s v="X Std. Scholarship"/>
        <s v="XI Std. Scholarship"/>
        <s v="XII Std. Scholarshi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vi" refreshedDate="41815.875240856483" createdVersion="3" refreshedVersion="3" minRefreshableVersion="3" recordCount="138" xr:uid="{00000000-000A-0000-FFFF-FFFF04000000}">
  <cacheSource type="worksheet">
    <worksheetSource ref="B1:U139" sheet="Q1 to 3 dump"/>
  </cacheSource>
  <cacheFields count="20">
    <cacheField name="INR/USD" numFmtId="0">
      <sharedItems/>
    </cacheField>
    <cacheField name="Funder" numFmtId="0">
      <sharedItems count="6">
        <s v="General"/>
        <s v="JLT"/>
        <s v="Reserves"/>
        <s v="Trans"/>
        <s v="Give India"/>
        <s v="Tran" u="1"/>
      </sharedItems>
    </cacheField>
    <cacheField name="Program" numFmtId="0">
      <sharedItems count="7">
        <s v="Mgmt"/>
        <s v="SF"/>
        <s v="LC"/>
        <s v="SSP"/>
        <s v="CC"/>
        <s v="KG"/>
        <s v="Management" u="1"/>
      </sharedItems>
    </cacheField>
    <cacheField name="Head" numFmtId="0">
      <sharedItems containsSemiMixedTypes="0" containsString="0" containsNumber="1" containsInteger="1" minValue="1" maxValue="22" count="21">
        <n v="6"/>
        <n v="1"/>
        <n v="7"/>
        <n v="3"/>
        <n v="5"/>
        <n v="13"/>
        <n v="2"/>
        <n v="14"/>
        <n v="4"/>
        <n v="8"/>
        <n v="19"/>
        <n v="9"/>
        <n v="11"/>
        <n v="16"/>
        <n v="17"/>
        <n v="18"/>
        <n v="12"/>
        <n v="20"/>
        <n v="21"/>
        <n v="22"/>
        <n v="10"/>
      </sharedItems>
    </cacheField>
    <cacheField name="Particulars" numFmtId="49">
      <sharedItems count="133">
        <s v="Accountant  (G)"/>
        <s v="Accountant (J)"/>
        <s v="AF - 10th Scholarship"/>
        <s v="AF - 11th &amp; 12th Scholarship"/>
        <s v="AF - 8th 9th &amp; 10th Scholarship"/>
        <s v="AF - 9th &amp; 10th Scholarship"/>
        <s v="AF - B.E. Scholarship"/>
        <s v="AF - Counseling"/>
        <s v="AF - DECE Scholarship"/>
        <s v="AF - Diploma Scholarship - DECE (IGNOU)"/>
        <s v="AF - FY Bcom Scholarship"/>
        <s v="AF - M.Com Scholarship"/>
        <s v="AF - Scholarship (Vocational)"/>
        <s v="AF 11th &amp; 12th"/>
        <s v="AF Scholarship Nursing College (G)"/>
        <s v="Alumni Cordinator (J)"/>
        <s v="Asst Teacher Stipend (T)"/>
        <s v="Audit Fees"/>
        <s v="Bank Charges"/>
        <s v="BMC Housekeeping (T)"/>
        <s v="BMC Nutrition (T)"/>
        <s v="BMC Teachers Honorarium (G)"/>
        <s v="BMC Teachers Honorarium (T)"/>
        <s v="BMC Transport (G)"/>
        <s v="BMC Transport (T)"/>
        <s v="CC - Training &amp; Books"/>
        <s v="CC Maint &amp; Repairs (GI)"/>
        <s v="Cc Mainte &amp; Repairs (J)"/>
        <s v="CC Teacher Honorarium (G)"/>
        <s v="CC Teacher Honorarium (GI)"/>
        <s v="CC Teachers Honorarium (J)"/>
        <s v="CC Trainee Teacher (G)"/>
        <s v="CC Trainee Teacher (J)"/>
        <s v="HUL Honorarium (J)"/>
        <s v="HUL Teachers Honorarium (G)"/>
        <s v="IX STD SCHOLARSHIP"/>
        <s v="K.G Diwali Cloth (J)"/>
        <s v="KG Asstt. Teacher Stipend (T)"/>
        <s v="KG House Keeping (G)"/>
        <s v="KG House Keeping (T)"/>
        <s v="KG Housekeeping (J)"/>
        <s v="KG Infrastructure (G)"/>
        <s v="KG Infrastructure (J)"/>
        <s v="KG Nutrition (G)"/>
        <s v="KG Nutrition (J)"/>
        <s v="KG Teachers Honorarium (G)"/>
        <s v="KG Teachers Honorarium (J)"/>
        <s v="KG Teachers Honorarium (T)"/>
        <s v="KG Uniform (J)"/>
        <s v="LC Assistant Teacher Stipend (J)"/>
        <s v="LC Asstt. Teacher Stipend (G)"/>
        <s v="LC Asstt. Teachers Stipend (T)"/>
        <s v="LC Books (G)"/>
        <s v="LC Books (J)"/>
        <s v="LC Celebration/Event (G)"/>
        <s v="LC Celebration/Event (J)"/>
        <s v="LC Community Co-Ord (J)"/>
        <s v="LC Community Co-Ordinator Hon (T)"/>
        <s v="LC Community Co-Ordinator Hon. (G)"/>
        <s v="LC Co-Ordinator (T)"/>
        <s v="LC Curriculum Devlopment"/>
        <s v="LC Diwali Cloth (J)"/>
        <s v="LC Field Trip (J)"/>
        <s v="LC Guest Teacher (G)"/>
        <s v="LC Guest Teachers (J)"/>
        <s v="LC House Keeping (G)"/>
        <s v="LC Housekeeping (J)"/>
        <s v="LC Housekeeping (T)"/>
        <s v="LC Medical (J)"/>
        <s v="LC Medical Aid (G)"/>
        <s v="LC Medical Aid (T)"/>
        <s v="LC Misc Gift (J)"/>
        <s v="LC NGO Collaboration (J)"/>
        <s v="LC NGO Collaborations"/>
        <s v="LC Note Book &amp; Stationery (G)"/>
        <s v="LC Nutrition (G)"/>
        <s v="LC Nutrition (GI)"/>
        <s v="LC Nutrition (J)"/>
        <s v="LC Nutrition (T)"/>
        <s v="LC Refreshment (G)"/>
        <s v="LC Refreshment (J)"/>
        <s v="LC Refreshment (T)"/>
        <s v="LC Repairs &amp; Maint (J)"/>
        <s v="LC Saturday Club (J)"/>
        <s v="LC Staff Welfare (J)"/>
        <s v="LC Stationery (G)"/>
        <s v="LC Stationery (GI)"/>
        <s v="LC Stationery (J)"/>
        <s v="LC Stationery (T)"/>
        <s v="LC Teacher Honorarium (GI)"/>
        <s v="LC Teacher Honorarium (J)"/>
        <s v="LC Teacher Honorarium (T)"/>
        <s v="LC Teachers  Honorarium (GI)"/>
        <s v="LC Teachers Honorarium (G)"/>
        <s v="LC Teachers Sarees (J)"/>
        <s v="LC Teachers Welfare (J)"/>
        <s v="LC Transport (G)"/>
        <s v="LC Transport (J)"/>
        <s v="LC Transport (T)"/>
        <s v="LC Uniform (GI)"/>
        <s v="LC Uniforms (G)"/>
        <s v="LC Uniforms (J)"/>
        <s v="LC Workshops (G)"/>
        <s v="Marathone Expenses"/>
        <s v="Mgmt Admin Co-Ord (G)"/>
        <s v="Mgmt Admin Co-Ord (J)"/>
        <s v="Mgmt Educ Officer (G)"/>
        <s v="Mgmt Educ Officer (J)"/>
        <s v="Mgmt. CEO/ Edu.Head Honorarium (G)"/>
        <s v="Mgmt. CEO/Edu. Head Honorarium (J)"/>
        <s v="Mgmt. CEO/Edu. Head Honorarium (T)"/>
        <s v="Mgmt. Programe Manager Hon. (G)"/>
        <s v="Mgmt. Programe Manager Hon. (J)"/>
        <s v="Mgmt. Programe Manager Hon. (T)"/>
        <s v="Misc (J)"/>
        <s v="SD Repairs &amp; Main (G)"/>
        <s v="SF - Counseling Workshop"/>
        <s v="SF College / Diploma / Vocational (G)"/>
        <s v="SF Tuition Fee  Sandeep Gupta (G)"/>
        <s v="SSP - Infrastructure (J)"/>
        <s v="SSP Infrastructure (G)"/>
        <s v="SSP KG Teachers Honorarium (G)"/>
        <s v="SSP Nutrition (G)"/>
        <s v="SSP Nutrition (J)"/>
        <s v="SSP Teachers Honorarium (G)"/>
        <s v="SSP Teachers Honorarium (J)"/>
        <s v="Staff Welfare"/>
        <s v="Student Medical Aid"/>
        <s v="Travel and Transport (G)"/>
        <s v="VIII STD Scholarship"/>
        <s v="X Std. Scholarship"/>
        <s v="XI Std. Scholarship"/>
        <s v="XII Std. Scholarship"/>
      </sharedItems>
    </cacheField>
    <cacheField name="April 2013" numFmtId="168">
      <sharedItems containsString="0" containsBlank="1" containsNumber="1" containsInteger="1" minValue="115" maxValue="47895"/>
    </cacheField>
    <cacheField name="May 2013" numFmtId="168">
      <sharedItems containsString="0" containsBlank="1" containsNumber="1" minValue="246" maxValue="49631"/>
    </cacheField>
    <cacheField name="June 2013" numFmtId="168">
      <sharedItems containsBlank="1" containsMixedTypes="1" containsNumber="1" minValue="0.37" maxValue="150000"/>
    </cacheField>
    <cacheField name="July 2013" numFmtId="168">
      <sharedItems containsString="0" containsBlank="1" containsNumber="1" containsInteger="1" minValue="-1000" maxValue="64500"/>
    </cacheField>
    <cacheField name="Aug 2013" numFmtId="168">
      <sharedItems containsString="0" containsBlank="1" containsNumber="1" minValue="-7500" maxValue="87765"/>
    </cacheField>
    <cacheField name="Sep 2013" numFmtId="168">
      <sharedItems containsString="0" containsBlank="1" containsNumber="1" containsInteger="1" minValue="50" maxValue="50000"/>
    </cacheField>
    <cacheField name="Oct 2013" numFmtId="168">
      <sharedItems containsString="0" containsBlank="1" containsNumber="1" containsInteger="1" minValue="-5000" maxValue="100641"/>
    </cacheField>
    <cacheField name="Nov 2013" numFmtId="168">
      <sharedItems containsString="0" containsBlank="1" containsNumber="1" minValue="-19662" maxValue="65294"/>
    </cacheField>
    <cacheField name="Dec 2013" numFmtId="168">
      <sharedItems containsString="0" containsBlank="1" containsNumber="1" containsInteger="1" minValue="450" maxValue="58423"/>
    </cacheField>
    <cacheField name="Jan 2014" numFmtId="168">
      <sharedItems containsNonDate="0" containsString="0" containsBlank="1"/>
    </cacheField>
    <cacheField name="Feb 2014" numFmtId="168">
      <sharedItems containsNonDate="0" containsString="0" containsBlank="1"/>
    </cacheField>
    <cacheField name="March 2014" numFmtId="168">
      <sharedItems containsNonDate="0" containsString="0" containsBlank="1"/>
    </cacheField>
    <cacheField name="Q1" numFmtId="168">
      <sharedItems containsSemiMixedTypes="0" containsString="0" containsNumber="1" minValue="0" maxValue="150000"/>
    </cacheField>
    <cacheField name="Q2" numFmtId="168">
      <sharedItems containsSemiMixedTypes="0" containsString="0" containsNumber="1" minValue="-7500" maxValue="100000"/>
    </cacheField>
    <cacheField name="Q3" numFmtId="168">
      <sharedItems containsSemiMixedTypes="0" containsString="0" containsNumber="1" minValue="-19662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vi" refreshedDate="41815.912997569445" createdVersion="3" refreshedVersion="3" minRefreshableVersion="3" recordCount="137" xr:uid="{00000000-000A-0000-FFFF-FFFF05000000}">
  <cacheSource type="worksheet">
    <worksheetSource ref="A1:U138" sheet="INR" r:id="rId2"/>
  </cacheSource>
  <cacheFields count="21">
    <cacheField name="INR/USD" numFmtId="49">
      <sharedItems/>
    </cacheField>
    <cacheField name="Program" numFmtId="49">
      <sharedItems count="6">
        <s v="SF"/>
        <s v="CC"/>
        <s v="KG"/>
        <s v="LC"/>
        <s v="Mgmt"/>
        <s v="SSP"/>
      </sharedItems>
    </cacheField>
    <cacheField name="Head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Particulars" numFmtId="49">
      <sharedItems/>
    </cacheField>
    <cacheField name="Apr/13" numFmtId="168">
      <sharedItems containsSemiMixedTypes="0" containsString="0" containsNumber="1" containsInteger="1" minValue="0" maxValue="47895"/>
    </cacheField>
    <cacheField name="May/13" numFmtId="168">
      <sharedItems containsSemiMixedTypes="0" containsString="0" containsNumber="1" minValue="0" maxValue="49631"/>
    </cacheField>
    <cacheField name="Jun/13" numFmtId="168">
      <sharedItems containsSemiMixedTypes="0" containsString="0" containsNumber="1" containsInteger="1" minValue="0" maxValue="150000"/>
    </cacheField>
    <cacheField name="Jul/13" numFmtId="168">
      <sharedItems containsSemiMixedTypes="0" containsString="0" containsNumber="1" containsInteger="1" minValue="-1000" maxValue="64500"/>
    </cacheField>
    <cacheField name="Aug/13" numFmtId="168">
      <sharedItems containsSemiMixedTypes="0" containsString="0" containsNumber="1" minValue="-7500" maxValue="87765"/>
    </cacheField>
    <cacheField name="Sep/13" numFmtId="168">
      <sharedItems containsSemiMixedTypes="0" containsString="0" containsNumber="1" containsInteger="1" minValue="0" maxValue="50000"/>
    </cacheField>
    <cacheField name="Oct/13" numFmtId="168">
      <sharedItems containsSemiMixedTypes="0" containsString="0" containsNumber="1" containsInteger="1" minValue="-5000" maxValue="100641"/>
    </cacheField>
    <cacheField name="Nov/13" numFmtId="168">
      <sharedItems containsSemiMixedTypes="0" containsString="0" containsNumber="1" minValue="-19662" maxValue="65294"/>
    </cacheField>
    <cacheField name="Dec/13" numFmtId="168">
      <sharedItems containsSemiMixedTypes="0" containsString="0" containsNumber="1" containsInteger="1" minValue="0" maxValue="58423"/>
    </cacheField>
    <cacheField name="Jan/14" numFmtId="168">
      <sharedItems containsSemiMixedTypes="0" containsString="0" containsNumber="1" containsInteger="1" minValue="0" maxValue="50000"/>
    </cacheField>
    <cacheField name="Feb/14" numFmtId="168">
      <sharedItems containsSemiMixedTypes="0" containsString="0" containsNumber="1" containsInteger="1" minValue="0" maxValue="50000"/>
    </cacheField>
    <cacheField name="Mar/14" numFmtId="168">
      <sharedItems containsSemiMixedTypes="0" containsString="0" containsNumber="1" containsInteger="1" minValue="0" maxValue="50000"/>
    </cacheField>
    <cacheField name="Total" numFmtId="168">
      <sharedItems containsSemiMixedTypes="0" containsString="0" containsNumber="1" minValue="80" maxValue="293772"/>
    </cacheField>
    <cacheField name="Q1" numFmtId="168">
      <sharedItems containsSemiMixedTypes="0" containsString="0" containsNumber="1" minValue="0" maxValue="163789"/>
    </cacheField>
    <cacheField name="Q2" numFmtId="168">
      <sharedItems containsSemiMixedTypes="0" containsString="0" containsNumber="1" minValue="-7500" maxValue="100000"/>
    </cacheField>
    <cacheField name="Q3" numFmtId="168">
      <sharedItems containsSemiMixedTypes="0" containsString="0" containsNumber="1" minValue="-19662" maxValue="150000"/>
    </cacheField>
    <cacheField name="Q4" numFmtId="168">
      <sharedItems containsSemiMixedTypes="0" containsString="0" containsNumber="1" containsInteger="1" minValue="0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s v="INR"/>
    <s v="General"/>
    <x v="0"/>
    <x v="0"/>
    <n v="27000"/>
    <x v="0"/>
  </r>
  <r>
    <s v="USD"/>
    <s v="JLT"/>
    <x v="0"/>
    <x v="0"/>
    <n v="0"/>
    <x v="1"/>
  </r>
  <r>
    <s v="USD"/>
    <s v="Reserves"/>
    <x v="1"/>
    <x v="1"/>
    <n v="0"/>
    <x v="2"/>
  </r>
  <r>
    <s v="INR"/>
    <s v="Reserves"/>
    <x v="1"/>
    <x v="1"/>
    <n v="21400"/>
    <x v="3"/>
  </r>
  <r>
    <s v="INR"/>
    <s v="Reserves"/>
    <x v="1"/>
    <x v="1"/>
    <n v="0"/>
    <x v="4"/>
  </r>
  <r>
    <s v="USD"/>
    <s v="Reserves"/>
    <x v="1"/>
    <x v="1"/>
    <n v="0"/>
    <x v="5"/>
  </r>
  <r>
    <s v="USD"/>
    <s v="Reserves"/>
    <x v="1"/>
    <x v="1"/>
    <n v="0"/>
    <x v="6"/>
  </r>
  <r>
    <s v="INR"/>
    <s v="Reserves"/>
    <x v="1"/>
    <x v="1"/>
    <n v="15000"/>
    <x v="6"/>
  </r>
  <r>
    <s v="USD"/>
    <s v="Reserves"/>
    <x v="1"/>
    <x v="1"/>
    <n v="0"/>
    <x v="7"/>
  </r>
  <r>
    <s v="INR"/>
    <s v="Reserves"/>
    <x v="1"/>
    <x v="1"/>
    <n v="0"/>
    <x v="8"/>
  </r>
  <r>
    <s v="USD"/>
    <s v="Reserves"/>
    <x v="1"/>
    <x v="1"/>
    <n v="0"/>
    <x v="9"/>
  </r>
  <r>
    <s v="USD"/>
    <s v="Reserves"/>
    <x v="1"/>
    <x v="1"/>
    <n v="-5000"/>
    <x v="10"/>
  </r>
  <r>
    <s v="INR"/>
    <s v="Reserves"/>
    <x v="1"/>
    <x v="1"/>
    <n v="5000"/>
    <x v="10"/>
  </r>
  <r>
    <s v="INR"/>
    <s v="Reserves"/>
    <x v="1"/>
    <x v="1"/>
    <n v="0"/>
    <x v="11"/>
  </r>
  <r>
    <s v="INR"/>
    <s v="Reserves"/>
    <x v="1"/>
    <x v="1"/>
    <n v="1155"/>
    <x v="12"/>
  </r>
  <r>
    <s v="USD"/>
    <s v="Reserves"/>
    <x v="1"/>
    <x v="1"/>
    <n v="0"/>
    <x v="13"/>
  </r>
  <r>
    <s v="INR"/>
    <s v="Reserves"/>
    <x v="1"/>
    <x v="1"/>
    <n v="13000"/>
    <x v="13"/>
  </r>
  <r>
    <s v="INR"/>
    <s v="Reserves"/>
    <x v="1"/>
    <x v="1"/>
    <n v="12732"/>
    <x v="14"/>
  </r>
  <r>
    <s v="INR"/>
    <s v="Reserves"/>
    <x v="1"/>
    <x v="1"/>
    <n v="14326"/>
    <x v="15"/>
  </r>
  <r>
    <s v="USD"/>
    <s v="Reserves"/>
    <x v="1"/>
    <x v="1"/>
    <n v="0"/>
    <x v="16"/>
  </r>
  <r>
    <s v="USD"/>
    <s v="JLT"/>
    <x v="1"/>
    <x v="2"/>
    <n v="0"/>
    <x v="17"/>
  </r>
  <r>
    <s v="USD"/>
    <s v="Trans"/>
    <x v="2"/>
    <x v="3"/>
    <n v="0"/>
    <x v="18"/>
  </r>
  <r>
    <s v="USD"/>
    <s v="JLT"/>
    <x v="0"/>
    <x v="4"/>
    <n v="0"/>
    <x v="19"/>
  </r>
  <r>
    <s v="INR"/>
    <s v="JLT"/>
    <x v="0"/>
    <x v="4"/>
    <n v="45000"/>
    <x v="19"/>
  </r>
  <r>
    <s v="USD"/>
    <s v="JLT"/>
    <x v="0"/>
    <x v="5"/>
    <n v="0"/>
    <x v="20"/>
  </r>
  <r>
    <s v="INR"/>
    <s v="JLT"/>
    <x v="0"/>
    <x v="5"/>
    <n v="0"/>
    <x v="20"/>
  </r>
  <r>
    <s v="USD"/>
    <s v="Trans"/>
    <x v="3"/>
    <x v="6"/>
    <n v="0"/>
    <x v="21"/>
  </r>
  <r>
    <s v="USD"/>
    <s v="Trans"/>
    <x v="3"/>
    <x v="5"/>
    <n v="0"/>
    <x v="22"/>
  </r>
  <r>
    <s v="INR"/>
    <s v="General"/>
    <x v="3"/>
    <x v="1"/>
    <n v="0"/>
    <x v="23"/>
  </r>
  <r>
    <s v="USD"/>
    <s v="Trans"/>
    <x v="3"/>
    <x v="1"/>
    <n v="0"/>
    <x v="24"/>
  </r>
  <r>
    <s v="INR"/>
    <s v="General"/>
    <x v="3"/>
    <x v="6"/>
    <n v="0"/>
    <x v="25"/>
  </r>
  <r>
    <s v="USD"/>
    <s v="Trans"/>
    <x v="3"/>
    <x v="6"/>
    <n v="0"/>
    <x v="26"/>
  </r>
  <r>
    <s v="USD"/>
    <s v="JLT"/>
    <x v="4"/>
    <x v="0"/>
    <n v="0"/>
    <x v="27"/>
  </r>
  <r>
    <s v="INR"/>
    <s v="Give India"/>
    <x v="4"/>
    <x v="7"/>
    <n v="4050"/>
    <x v="28"/>
  </r>
  <r>
    <s v="USD"/>
    <s v="JLT"/>
    <x v="4"/>
    <x v="7"/>
    <n v="0"/>
    <x v="29"/>
  </r>
  <r>
    <s v="INR"/>
    <s v="General"/>
    <x v="4"/>
    <x v="1"/>
    <n v="20000"/>
    <x v="30"/>
  </r>
  <r>
    <s v="INR"/>
    <s v="Give India"/>
    <x v="4"/>
    <x v="1"/>
    <n v="0"/>
    <x v="31"/>
  </r>
  <r>
    <s v="USD"/>
    <s v="JLT"/>
    <x v="4"/>
    <x v="1"/>
    <n v="10000"/>
    <x v="32"/>
  </r>
  <r>
    <s v="INR"/>
    <s v="General"/>
    <x v="4"/>
    <x v="1"/>
    <n v="3000"/>
    <x v="33"/>
  </r>
  <r>
    <s v="USD"/>
    <s v="JLT"/>
    <x v="4"/>
    <x v="1"/>
    <n v="1500"/>
    <x v="34"/>
  </r>
  <r>
    <s v="USD"/>
    <s v="JLT"/>
    <x v="0"/>
    <x v="5"/>
    <n v="460"/>
    <x v="35"/>
  </r>
  <r>
    <s v="INR"/>
    <s v="General"/>
    <x v="2"/>
    <x v="7"/>
    <n v="1990"/>
    <x v="36"/>
  </r>
  <r>
    <s v="USD"/>
    <s v="JLT"/>
    <x v="2"/>
    <x v="7"/>
    <n v="0"/>
    <x v="37"/>
  </r>
  <r>
    <s v="USD"/>
    <s v="JLT"/>
    <x v="2"/>
    <x v="7"/>
    <n v="1020"/>
    <x v="38"/>
  </r>
  <r>
    <s v="INR"/>
    <s v="General"/>
    <x v="2"/>
    <x v="7"/>
    <n v="0"/>
    <x v="39"/>
  </r>
  <r>
    <s v="USD"/>
    <s v="Reserves"/>
    <x v="1"/>
    <x v="1"/>
    <n v="0"/>
    <x v="40"/>
  </r>
  <r>
    <s v="INR"/>
    <s v="Reserves"/>
    <x v="1"/>
    <x v="1"/>
    <n v="0"/>
    <x v="40"/>
  </r>
  <r>
    <s v="USD"/>
    <s v="JLT"/>
    <x v="5"/>
    <x v="2"/>
    <n v="1500"/>
    <x v="41"/>
  </r>
  <r>
    <s v="USD"/>
    <s v="JLT"/>
    <x v="5"/>
    <x v="8"/>
    <n v="0"/>
    <x v="42"/>
  </r>
  <r>
    <s v="INR"/>
    <s v="General"/>
    <x v="5"/>
    <x v="2"/>
    <n v="3000"/>
    <x v="43"/>
  </r>
  <r>
    <s v="USD"/>
    <s v="Trans"/>
    <x v="5"/>
    <x v="2"/>
    <n v="0"/>
    <x v="44"/>
  </r>
  <r>
    <s v="INR"/>
    <s v="General"/>
    <x v="5"/>
    <x v="9"/>
    <n v="3200"/>
    <x v="45"/>
  </r>
  <r>
    <s v="USD"/>
    <s v="Trans"/>
    <x v="5"/>
    <x v="9"/>
    <n v="0"/>
    <x v="46"/>
  </r>
  <r>
    <s v="USD"/>
    <s v="JLT"/>
    <x v="5"/>
    <x v="9"/>
    <n v="1600"/>
    <x v="47"/>
  </r>
  <r>
    <s v="INR"/>
    <s v="General"/>
    <x v="5"/>
    <x v="10"/>
    <n v="0"/>
    <x v="48"/>
  </r>
  <r>
    <s v="USD"/>
    <s v="JLT"/>
    <x v="5"/>
    <x v="10"/>
    <n v="0"/>
    <x v="49"/>
  </r>
  <r>
    <s v="INR"/>
    <s v="General"/>
    <x v="5"/>
    <x v="1"/>
    <n v="1868"/>
    <x v="50"/>
  </r>
  <r>
    <s v="USD"/>
    <s v="JLT"/>
    <x v="5"/>
    <x v="1"/>
    <n v="1174"/>
    <x v="51"/>
  </r>
  <r>
    <s v="INR"/>
    <s v="General"/>
    <x v="5"/>
    <x v="3"/>
    <n v="18163"/>
    <x v="52"/>
  </r>
  <r>
    <s v="USD"/>
    <s v="JLT"/>
    <x v="5"/>
    <x v="3"/>
    <n v="9038"/>
    <x v="53"/>
  </r>
  <r>
    <s v="USD"/>
    <s v="Trans"/>
    <x v="5"/>
    <x v="3"/>
    <n v="0"/>
    <x v="54"/>
  </r>
  <r>
    <s v="USD"/>
    <s v="JLT"/>
    <x v="5"/>
    <x v="11"/>
    <n v="0"/>
    <x v="55"/>
  </r>
  <r>
    <s v="USD"/>
    <s v="JLT"/>
    <x v="2"/>
    <x v="3"/>
    <n v="7000"/>
    <x v="56"/>
  </r>
  <r>
    <s v="INR"/>
    <s v="General"/>
    <x v="2"/>
    <x v="3"/>
    <n v="12650"/>
    <x v="57"/>
  </r>
  <r>
    <s v="USD"/>
    <s v="Trans"/>
    <x v="2"/>
    <x v="3"/>
    <n v="0"/>
    <x v="58"/>
  </r>
  <r>
    <s v="INR"/>
    <s v="General"/>
    <x v="2"/>
    <x v="12"/>
    <n v="0"/>
    <x v="59"/>
  </r>
  <r>
    <s v="USD"/>
    <s v="JLT"/>
    <x v="2"/>
    <x v="12"/>
    <n v="0"/>
    <x v="60"/>
  </r>
  <r>
    <s v="INR"/>
    <s v="General"/>
    <x v="2"/>
    <x v="6"/>
    <n v="0"/>
    <x v="61"/>
  </r>
  <r>
    <s v="USD"/>
    <s v="JLT"/>
    <x v="2"/>
    <x v="6"/>
    <n v="5487"/>
    <x v="62"/>
  </r>
  <r>
    <s v="USD"/>
    <s v="JLT"/>
    <x v="2"/>
    <x v="5"/>
    <n v="1000"/>
    <x v="63"/>
  </r>
  <r>
    <s v="USD"/>
    <s v="Trans"/>
    <x v="2"/>
    <x v="5"/>
    <n v="0"/>
    <x v="64"/>
  </r>
  <r>
    <s v="INR"/>
    <s v="General"/>
    <x v="2"/>
    <x v="5"/>
    <n v="2000"/>
    <x v="65"/>
  </r>
  <r>
    <s v="USD"/>
    <s v="Trans"/>
    <x v="2"/>
    <x v="5"/>
    <n v="0"/>
    <x v="66"/>
  </r>
  <r>
    <s v="USD"/>
    <s v="Trans"/>
    <x v="2"/>
    <x v="0"/>
    <n v="0"/>
    <x v="67"/>
  </r>
  <r>
    <s v="USD"/>
    <s v="JLT"/>
    <x v="2"/>
    <x v="13"/>
    <n v="0"/>
    <x v="68"/>
  </r>
  <r>
    <s v="INR"/>
    <s v="General"/>
    <x v="2"/>
    <x v="6"/>
    <n v="2715"/>
    <x v="69"/>
  </r>
  <r>
    <s v="INR"/>
    <s v="General"/>
    <x v="2"/>
    <x v="14"/>
    <n v="10797"/>
    <x v="70"/>
  </r>
  <r>
    <s v="USD"/>
    <s v="JLT"/>
    <x v="2"/>
    <x v="14"/>
    <n v="8080"/>
    <x v="71"/>
  </r>
  <r>
    <s v="INR"/>
    <s v="General"/>
    <x v="2"/>
    <x v="9"/>
    <n v="2850"/>
    <x v="72"/>
  </r>
  <r>
    <s v="USD"/>
    <s v="JLT"/>
    <x v="2"/>
    <x v="9"/>
    <n v="2850"/>
    <x v="73"/>
  </r>
  <r>
    <s v="INR"/>
    <s v="General"/>
    <x v="2"/>
    <x v="11"/>
    <n v="14400"/>
    <x v="74"/>
  </r>
  <r>
    <s v="USD"/>
    <s v="JLT"/>
    <x v="2"/>
    <x v="11"/>
    <n v="7200"/>
    <x v="75"/>
  </r>
  <r>
    <s v="USD"/>
    <s v="Trans"/>
    <x v="2"/>
    <x v="11"/>
    <n v="0"/>
    <x v="76"/>
  </r>
  <r>
    <s v="USD"/>
    <s v="JLT"/>
    <x v="2"/>
    <x v="15"/>
    <n v="0"/>
    <x v="77"/>
  </r>
  <r>
    <s v="INR"/>
    <s v="General"/>
    <x v="2"/>
    <x v="15"/>
    <n v="0"/>
    <x v="78"/>
  </r>
  <r>
    <s v="USD"/>
    <s v="Trans"/>
    <x v="2"/>
    <x v="15"/>
    <n v="0"/>
    <x v="79"/>
  </r>
  <r>
    <s v="INR"/>
    <s v="General"/>
    <x v="2"/>
    <x v="16"/>
    <n v="80"/>
    <x v="80"/>
  </r>
  <r>
    <s v="USD"/>
    <s v="JLT"/>
    <x v="2"/>
    <x v="6"/>
    <n v="0"/>
    <x v="81"/>
  </r>
  <r>
    <s v="USD"/>
    <s v="JLT"/>
    <x v="2"/>
    <x v="10"/>
    <n v="0"/>
    <x v="82"/>
  </r>
  <r>
    <s v="INR"/>
    <s v="General"/>
    <x v="2"/>
    <x v="10"/>
    <n v="0"/>
    <x v="83"/>
  </r>
  <r>
    <s v="INR"/>
    <s v="General"/>
    <x v="2"/>
    <x v="17"/>
    <n v="0"/>
    <x v="84"/>
  </r>
  <r>
    <s v="INR"/>
    <s v="General"/>
    <x v="2"/>
    <x v="1"/>
    <n v="45917"/>
    <x v="85"/>
  </r>
  <r>
    <s v="INR"/>
    <s v="Give India"/>
    <x v="2"/>
    <x v="1"/>
    <n v="0"/>
    <x v="86"/>
  </r>
  <r>
    <s v="USD"/>
    <s v="JLT"/>
    <x v="2"/>
    <x v="1"/>
    <n v="32541"/>
    <x v="87"/>
  </r>
  <r>
    <s v="USD"/>
    <s v="Trans"/>
    <x v="2"/>
    <x v="1"/>
    <n v="0"/>
    <x v="88"/>
  </r>
  <r>
    <s v="INR"/>
    <s v="General"/>
    <x v="2"/>
    <x v="18"/>
    <n v="0"/>
    <x v="89"/>
  </r>
  <r>
    <s v="USD"/>
    <s v="JLT"/>
    <x v="2"/>
    <x v="18"/>
    <n v="0"/>
    <x v="90"/>
  </r>
  <r>
    <s v="USD"/>
    <s v="Trans"/>
    <x v="2"/>
    <x v="18"/>
    <n v="0"/>
    <x v="91"/>
  </r>
  <r>
    <s v="USD"/>
    <s v="JLT"/>
    <x v="2"/>
    <x v="16"/>
    <n v="0"/>
    <x v="92"/>
  </r>
  <r>
    <s v="INR"/>
    <s v="General"/>
    <x v="2"/>
    <x v="9"/>
    <n v="80"/>
    <x v="93"/>
  </r>
  <r>
    <s v="USD"/>
    <s v="JLT"/>
    <x v="2"/>
    <x v="9"/>
    <n v="849"/>
    <x v="94"/>
  </r>
  <r>
    <s v="INR"/>
    <s v="Give India"/>
    <x v="2"/>
    <x v="19"/>
    <n v="6680"/>
    <x v="95"/>
  </r>
  <r>
    <s v="INR"/>
    <s v="General"/>
    <x v="2"/>
    <x v="18"/>
    <n v="835"/>
    <x v="96"/>
  </r>
  <r>
    <s v="USD"/>
    <s v="JLT"/>
    <x v="2"/>
    <x v="18"/>
    <n v="0"/>
    <x v="97"/>
  </r>
  <r>
    <s v="INR"/>
    <s v="General"/>
    <x v="2"/>
    <x v="17"/>
    <n v="21863"/>
    <x v="98"/>
  </r>
  <r>
    <s v="INR"/>
    <s v="Give India"/>
    <x v="2"/>
    <x v="17"/>
    <n v="0"/>
    <x v="99"/>
  </r>
  <r>
    <s v="USD"/>
    <s v="JLT"/>
    <x v="2"/>
    <x v="17"/>
    <n v="4066"/>
    <x v="100"/>
  </r>
  <r>
    <s v="USD"/>
    <s v="Trans"/>
    <x v="2"/>
    <x v="17"/>
    <n v="0"/>
    <x v="101"/>
  </r>
  <r>
    <s v="INR"/>
    <s v="Give India"/>
    <x v="2"/>
    <x v="7"/>
    <n v="23040"/>
    <x v="102"/>
  </r>
  <r>
    <s v="USD"/>
    <s v="JLT"/>
    <x v="2"/>
    <x v="7"/>
    <n v="22645"/>
    <x v="103"/>
  </r>
  <r>
    <s v="USD"/>
    <s v="Trans"/>
    <x v="2"/>
    <x v="7"/>
    <n v="0"/>
    <x v="104"/>
  </r>
  <r>
    <s v="USD"/>
    <s v="Give India"/>
    <x v="2"/>
    <x v="7"/>
    <n v="0"/>
    <x v="105"/>
  </r>
  <r>
    <s v="INR"/>
    <s v="General"/>
    <x v="2"/>
    <x v="7"/>
    <n v="151242"/>
    <x v="106"/>
  </r>
  <r>
    <s v="USD"/>
    <s v="JLT"/>
    <x v="2"/>
    <x v="18"/>
    <n v="0"/>
    <x v="107"/>
  </r>
  <r>
    <s v="USD"/>
    <s v="JLT"/>
    <x v="2"/>
    <x v="18"/>
    <n v="0"/>
    <x v="108"/>
  </r>
  <r>
    <s v="INR"/>
    <s v="General"/>
    <x v="2"/>
    <x v="20"/>
    <n v="3608"/>
    <x v="109"/>
  </r>
  <r>
    <s v="USD"/>
    <s v="JLT"/>
    <x v="2"/>
    <x v="20"/>
    <n v="1622"/>
    <x v="110"/>
  </r>
  <r>
    <s v="USD"/>
    <s v="Trans"/>
    <x v="2"/>
    <x v="20"/>
    <n v="0"/>
    <x v="111"/>
  </r>
  <r>
    <s v="INR"/>
    <s v="Give India"/>
    <x v="2"/>
    <x v="21"/>
    <n v="0"/>
    <x v="112"/>
  </r>
  <r>
    <s v="INR"/>
    <s v="General"/>
    <x v="2"/>
    <x v="21"/>
    <n v="0"/>
    <x v="113"/>
  </r>
  <r>
    <s v="USD"/>
    <s v="JLT"/>
    <x v="2"/>
    <x v="21"/>
    <n v="0"/>
    <x v="114"/>
  </r>
  <r>
    <s v="INR"/>
    <s v="General"/>
    <x v="2"/>
    <x v="14"/>
    <n v="0"/>
    <x v="115"/>
  </r>
  <r>
    <s v="INR"/>
    <s v="General"/>
    <x v="0"/>
    <x v="2"/>
    <n v="28195"/>
    <x v="116"/>
  </r>
  <r>
    <s v="USD"/>
    <s v="JLT"/>
    <x v="0"/>
    <x v="2"/>
    <n v="16308"/>
    <x v="117"/>
  </r>
  <r>
    <s v="INR"/>
    <s v="General"/>
    <x v="0"/>
    <x v="3"/>
    <n v="28000"/>
    <x v="118"/>
  </r>
  <r>
    <s v="USD"/>
    <s v="JLT"/>
    <x v="0"/>
    <x v="3"/>
    <n v="14000"/>
    <x v="119"/>
  </r>
  <r>
    <s v="INR"/>
    <s v="General"/>
    <x v="0"/>
    <x v="7"/>
    <n v="150000"/>
    <x v="120"/>
  </r>
  <r>
    <s v="USD"/>
    <s v="JLT"/>
    <x v="0"/>
    <x v="7"/>
    <n v="0"/>
    <x v="121"/>
  </r>
  <r>
    <s v="USD"/>
    <s v="Trans"/>
    <x v="0"/>
    <x v="7"/>
    <n v="0"/>
    <x v="122"/>
  </r>
  <r>
    <s v="INR"/>
    <s v="General"/>
    <x v="0"/>
    <x v="1"/>
    <n v="50000"/>
    <x v="123"/>
  </r>
  <r>
    <s v="USD"/>
    <s v="JLT"/>
    <x v="0"/>
    <x v="1"/>
    <n v="25000"/>
    <x v="124"/>
  </r>
  <r>
    <s v="USD"/>
    <s v="Trans"/>
    <x v="0"/>
    <x v="1"/>
    <n v="0"/>
    <x v="125"/>
  </r>
  <r>
    <s v="USD"/>
    <s v="JLT"/>
    <x v="0"/>
    <x v="5"/>
    <n v="0"/>
    <x v="126"/>
  </r>
  <r>
    <s v="INR"/>
    <s v="General"/>
    <x v="3"/>
    <x v="12"/>
    <n v="0"/>
    <x v="127"/>
  </r>
  <r>
    <s v="USD"/>
    <s v="Reserves"/>
    <x v="1"/>
    <x v="1"/>
    <n v="0"/>
    <x v="128"/>
  </r>
  <r>
    <s v="INR"/>
    <s v="Reserves"/>
    <x v="1"/>
    <x v="1"/>
    <n v="0"/>
    <x v="129"/>
  </r>
  <r>
    <s v="INR"/>
    <s v="Reserves"/>
    <x v="1"/>
    <x v="1"/>
    <n v="0"/>
    <x v="130"/>
  </r>
  <r>
    <s v="USD"/>
    <s v="JLT"/>
    <x v="3"/>
    <x v="12"/>
    <n v="0"/>
    <x v="131"/>
  </r>
  <r>
    <s v="INR"/>
    <s v="General"/>
    <x v="3"/>
    <x v="12"/>
    <n v="0"/>
    <x v="132"/>
  </r>
  <r>
    <s v="INR"/>
    <s v="General"/>
    <x v="3"/>
    <x v="1"/>
    <n v="0"/>
    <x v="133"/>
  </r>
  <r>
    <s v="INR"/>
    <s v="General"/>
    <x v="3"/>
    <x v="5"/>
    <n v="8541"/>
    <x v="134"/>
  </r>
  <r>
    <s v="USD"/>
    <s v="JLT"/>
    <x v="3"/>
    <x v="5"/>
    <n v="3140"/>
    <x v="135"/>
  </r>
  <r>
    <s v="INR"/>
    <s v="General"/>
    <x v="3"/>
    <x v="1"/>
    <n v="55651"/>
    <x v="136"/>
  </r>
  <r>
    <s v="USD"/>
    <s v="JLT"/>
    <x v="3"/>
    <x v="1"/>
    <n v="18950"/>
    <x v="137"/>
  </r>
  <r>
    <s v="INR"/>
    <s v="General"/>
    <x v="3"/>
    <x v="17"/>
    <n v="180"/>
    <x v="138"/>
  </r>
  <r>
    <s v="INR"/>
    <s v="General"/>
    <x v="2"/>
    <x v="18"/>
    <n v="0"/>
    <x v="139"/>
  </r>
  <r>
    <s v="USD"/>
    <s v="Reserves"/>
    <x v="2"/>
    <x v="15"/>
    <n v="0"/>
    <x v="140"/>
  </r>
  <r>
    <s v="INR"/>
    <s v="General"/>
    <x v="0"/>
    <x v="4"/>
    <n v="0"/>
    <x v="141"/>
  </r>
  <r>
    <s v="INR"/>
    <s v="Reserves"/>
    <x v="1"/>
    <x v="1"/>
    <n v="0"/>
    <x v="142"/>
  </r>
  <r>
    <s v="INR"/>
    <s v="Reserves"/>
    <x v="1"/>
    <x v="1"/>
    <n v="0"/>
    <x v="143"/>
  </r>
  <r>
    <s v="INR"/>
    <s v="Reserves"/>
    <x v="1"/>
    <x v="1"/>
    <n v="0"/>
    <x v="144"/>
  </r>
  <r>
    <s v="INR"/>
    <s v="Reserves"/>
    <x v="1"/>
    <x v="1"/>
    <n v="0"/>
    <x v="1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8">
  <r>
    <s v="INR"/>
    <x v="0"/>
    <x v="0"/>
    <x v="0"/>
    <x v="0"/>
    <m/>
    <n v="8100"/>
    <n v="900"/>
    <n v="9000"/>
    <n v="9000"/>
    <m/>
    <m/>
    <m/>
    <m/>
    <m/>
    <m/>
    <m/>
    <n v="9000"/>
    <n v="18000"/>
    <n v="0"/>
  </r>
  <r>
    <s v="USD"/>
    <x v="1"/>
    <x v="0"/>
    <x v="0"/>
    <x v="1"/>
    <m/>
    <n v="900"/>
    <n v="8100"/>
    <m/>
    <m/>
    <n v="9000"/>
    <n v="9000"/>
    <n v="9000"/>
    <n v="9000"/>
    <m/>
    <m/>
    <m/>
    <n v="9000"/>
    <n v="9000"/>
    <n v="27000"/>
  </r>
  <r>
    <s v="USD"/>
    <x v="2"/>
    <x v="1"/>
    <x v="1"/>
    <x v="2"/>
    <m/>
    <m/>
    <m/>
    <m/>
    <m/>
    <n v="9125"/>
    <m/>
    <m/>
    <m/>
    <m/>
    <m/>
    <m/>
    <n v="0"/>
    <n v="9125"/>
    <n v="0"/>
  </r>
  <r>
    <s v="INR"/>
    <x v="2"/>
    <x v="1"/>
    <x v="1"/>
    <x v="3"/>
    <n v="25870"/>
    <n v="19700"/>
    <n v="11510"/>
    <n v="64500"/>
    <n v="1673"/>
    <m/>
    <m/>
    <m/>
    <m/>
    <m/>
    <m/>
    <m/>
    <n v="57080"/>
    <n v="66173"/>
    <n v="0"/>
  </r>
  <r>
    <s v="INR"/>
    <x v="2"/>
    <x v="1"/>
    <x v="1"/>
    <x v="4"/>
    <m/>
    <m/>
    <m/>
    <n v="22020"/>
    <n v="18625"/>
    <m/>
    <m/>
    <m/>
    <m/>
    <m/>
    <m/>
    <m/>
    <n v="0"/>
    <n v="40645"/>
    <n v="0"/>
  </r>
  <r>
    <s v="USD"/>
    <x v="2"/>
    <x v="1"/>
    <x v="1"/>
    <x v="5"/>
    <m/>
    <m/>
    <m/>
    <m/>
    <m/>
    <m/>
    <n v="19662"/>
    <m/>
    <m/>
    <m/>
    <m/>
    <m/>
    <n v="0"/>
    <n v="0"/>
    <n v="19662"/>
  </r>
  <r>
    <s v="USD"/>
    <x v="2"/>
    <x v="1"/>
    <x v="1"/>
    <x v="6"/>
    <m/>
    <m/>
    <m/>
    <m/>
    <m/>
    <m/>
    <n v="2210"/>
    <m/>
    <m/>
    <m/>
    <m/>
    <m/>
    <n v="0"/>
    <n v="0"/>
    <n v="2210"/>
  </r>
  <r>
    <s v="INR"/>
    <x v="2"/>
    <x v="1"/>
    <x v="1"/>
    <x v="6"/>
    <m/>
    <m/>
    <m/>
    <m/>
    <n v="87765"/>
    <m/>
    <m/>
    <m/>
    <m/>
    <m/>
    <m/>
    <m/>
    <n v="0"/>
    <n v="87765"/>
    <n v="0"/>
  </r>
  <r>
    <s v="USD"/>
    <x v="2"/>
    <x v="1"/>
    <x v="1"/>
    <x v="7"/>
    <n v="13500"/>
    <m/>
    <m/>
    <m/>
    <m/>
    <m/>
    <m/>
    <m/>
    <m/>
    <m/>
    <m/>
    <m/>
    <n v="13500"/>
    <n v="0"/>
    <n v="0"/>
  </r>
  <r>
    <s v="INR"/>
    <x v="2"/>
    <x v="1"/>
    <x v="1"/>
    <x v="8"/>
    <m/>
    <m/>
    <m/>
    <n v="4000"/>
    <m/>
    <m/>
    <m/>
    <m/>
    <m/>
    <m/>
    <m/>
    <m/>
    <n v="0"/>
    <n v="4000"/>
    <n v="0"/>
  </r>
  <r>
    <s v="USD"/>
    <x v="2"/>
    <x v="1"/>
    <x v="1"/>
    <x v="9"/>
    <m/>
    <m/>
    <m/>
    <m/>
    <m/>
    <n v="2000"/>
    <m/>
    <m/>
    <m/>
    <m/>
    <m/>
    <m/>
    <n v="0"/>
    <n v="2000"/>
    <n v="0"/>
  </r>
  <r>
    <s v="USD"/>
    <x v="2"/>
    <x v="1"/>
    <x v="1"/>
    <x v="10"/>
    <m/>
    <m/>
    <m/>
    <m/>
    <m/>
    <m/>
    <m/>
    <m/>
    <n v="5000"/>
    <m/>
    <m/>
    <m/>
    <n v="0"/>
    <n v="0"/>
    <n v="5000"/>
  </r>
  <r>
    <s v="INR"/>
    <x v="2"/>
    <x v="1"/>
    <x v="1"/>
    <x v="10"/>
    <m/>
    <m/>
    <m/>
    <n v="5000"/>
    <n v="5000"/>
    <m/>
    <n v="-5000"/>
    <m/>
    <m/>
    <m/>
    <m/>
    <m/>
    <n v="0"/>
    <n v="10000"/>
    <n v="-5000"/>
  </r>
  <r>
    <s v="INR"/>
    <x v="2"/>
    <x v="1"/>
    <x v="1"/>
    <x v="11"/>
    <m/>
    <m/>
    <m/>
    <n v="2000"/>
    <m/>
    <m/>
    <m/>
    <m/>
    <m/>
    <m/>
    <m/>
    <m/>
    <n v="0"/>
    <n v="2000"/>
    <n v="0"/>
  </r>
  <r>
    <s v="USD"/>
    <x v="2"/>
    <x v="1"/>
    <x v="1"/>
    <x v="12"/>
    <m/>
    <m/>
    <m/>
    <m/>
    <m/>
    <n v="26326"/>
    <m/>
    <m/>
    <m/>
    <m/>
    <m/>
    <m/>
    <n v="0"/>
    <n v="26326"/>
    <n v="0"/>
  </r>
  <r>
    <s v="INR"/>
    <x v="2"/>
    <x v="1"/>
    <x v="1"/>
    <x v="12"/>
    <m/>
    <m/>
    <m/>
    <n v="15450"/>
    <n v="4000"/>
    <n v="20590"/>
    <m/>
    <m/>
    <m/>
    <m/>
    <m/>
    <m/>
    <n v="0"/>
    <n v="40040"/>
    <n v="0"/>
  </r>
  <r>
    <s v="USD"/>
    <x v="2"/>
    <x v="1"/>
    <x v="1"/>
    <x v="13"/>
    <n v="5000"/>
    <m/>
    <m/>
    <m/>
    <m/>
    <m/>
    <n v="8000"/>
    <m/>
    <m/>
    <m/>
    <m/>
    <m/>
    <n v="5000"/>
    <n v="0"/>
    <n v="8000"/>
  </r>
  <r>
    <s v="INR"/>
    <x v="2"/>
    <x v="1"/>
    <x v="1"/>
    <x v="14"/>
    <m/>
    <m/>
    <m/>
    <m/>
    <m/>
    <m/>
    <n v="25000"/>
    <m/>
    <m/>
    <m/>
    <m/>
    <m/>
    <n v="0"/>
    <n v="0"/>
    <n v="25000"/>
  </r>
  <r>
    <s v="USD"/>
    <x v="1"/>
    <x v="2"/>
    <x v="2"/>
    <x v="15"/>
    <m/>
    <m/>
    <m/>
    <m/>
    <m/>
    <m/>
    <n v="3000"/>
    <m/>
    <m/>
    <m/>
    <m/>
    <m/>
    <n v="0"/>
    <n v="0"/>
    <n v="3000"/>
  </r>
  <r>
    <s v="USD"/>
    <x v="3"/>
    <x v="2"/>
    <x v="3"/>
    <x v="16"/>
    <n v="4000"/>
    <m/>
    <m/>
    <m/>
    <m/>
    <m/>
    <m/>
    <m/>
    <m/>
    <m/>
    <m/>
    <m/>
    <n v="4000"/>
    <n v="0"/>
    <n v="0"/>
  </r>
  <r>
    <s v="USD"/>
    <x v="1"/>
    <x v="0"/>
    <x v="4"/>
    <x v="17"/>
    <m/>
    <m/>
    <m/>
    <m/>
    <m/>
    <m/>
    <n v="1124"/>
    <m/>
    <m/>
    <m/>
    <m/>
    <m/>
    <n v="0"/>
    <n v="0"/>
    <n v="1124"/>
  </r>
  <r>
    <s v="USD"/>
    <x v="1"/>
    <x v="0"/>
    <x v="2"/>
    <x v="18"/>
    <m/>
    <n v="574.05999999999995"/>
    <m/>
    <m/>
    <m/>
    <m/>
    <m/>
    <n v="156.77000000000001"/>
    <m/>
    <m/>
    <m/>
    <m/>
    <n v="574.05999999999995"/>
    <n v="0"/>
    <n v="156.77000000000001"/>
  </r>
  <r>
    <s v="INR"/>
    <x v="0"/>
    <x v="0"/>
    <x v="2"/>
    <x v="18"/>
    <m/>
    <m/>
    <n v="0.37"/>
    <m/>
    <m/>
    <m/>
    <m/>
    <m/>
    <m/>
    <m/>
    <m/>
    <m/>
    <n v="0.37"/>
    <n v="0"/>
    <n v="0"/>
  </r>
  <r>
    <s v="USD"/>
    <x v="3"/>
    <x v="3"/>
    <x v="5"/>
    <x v="19"/>
    <n v="1000"/>
    <m/>
    <m/>
    <m/>
    <m/>
    <m/>
    <m/>
    <m/>
    <m/>
    <m/>
    <m/>
    <m/>
    <n v="1000"/>
    <n v="0"/>
    <n v="0"/>
  </r>
  <r>
    <s v="USD"/>
    <x v="3"/>
    <x v="3"/>
    <x v="2"/>
    <x v="20"/>
    <n v="115"/>
    <m/>
    <m/>
    <m/>
    <m/>
    <m/>
    <m/>
    <m/>
    <m/>
    <m/>
    <m/>
    <m/>
    <n v="115"/>
    <n v="0"/>
    <n v="0"/>
  </r>
  <r>
    <s v="INR"/>
    <x v="0"/>
    <x v="3"/>
    <x v="1"/>
    <x v="21"/>
    <m/>
    <n v="15750"/>
    <m/>
    <m/>
    <m/>
    <m/>
    <m/>
    <m/>
    <m/>
    <m/>
    <m/>
    <m/>
    <n v="15750"/>
    <n v="0"/>
    <n v="0"/>
  </r>
  <r>
    <s v="USD"/>
    <x v="3"/>
    <x v="3"/>
    <x v="1"/>
    <x v="22"/>
    <n v="22750"/>
    <m/>
    <m/>
    <m/>
    <m/>
    <m/>
    <m/>
    <m/>
    <m/>
    <m/>
    <m/>
    <m/>
    <n v="22750"/>
    <n v="0"/>
    <n v="0"/>
  </r>
  <r>
    <s v="INR"/>
    <x v="0"/>
    <x v="3"/>
    <x v="5"/>
    <x v="23"/>
    <m/>
    <n v="648"/>
    <m/>
    <m/>
    <m/>
    <m/>
    <m/>
    <m/>
    <m/>
    <m/>
    <m/>
    <m/>
    <n v="648"/>
    <n v="0"/>
    <n v="0"/>
  </r>
  <r>
    <s v="USD"/>
    <x v="3"/>
    <x v="3"/>
    <x v="5"/>
    <x v="24"/>
    <n v="1181"/>
    <m/>
    <m/>
    <m/>
    <m/>
    <m/>
    <m/>
    <m/>
    <m/>
    <m/>
    <m/>
    <m/>
    <n v="1181"/>
    <n v="0"/>
    <n v="0"/>
  </r>
  <r>
    <s v="USD"/>
    <x v="1"/>
    <x v="4"/>
    <x v="0"/>
    <x v="25"/>
    <m/>
    <m/>
    <n v="18000"/>
    <m/>
    <m/>
    <m/>
    <m/>
    <m/>
    <m/>
    <m/>
    <m/>
    <m/>
    <n v="18000"/>
    <n v="0"/>
    <n v="0"/>
  </r>
  <r>
    <s v="INR"/>
    <x v="4"/>
    <x v="4"/>
    <x v="6"/>
    <x v="26"/>
    <m/>
    <n v="1900"/>
    <m/>
    <n v="1800"/>
    <n v="2100"/>
    <n v="900"/>
    <m/>
    <m/>
    <m/>
    <m/>
    <m/>
    <m/>
    <n v="1900"/>
    <n v="4800"/>
    <n v="0"/>
  </r>
  <r>
    <s v="USD"/>
    <x v="1"/>
    <x v="4"/>
    <x v="6"/>
    <x v="27"/>
    <m/>
    <m/>
    <m/>
    <m/>
    <m/>
    <m/>
    <m/>
    <n v="840"/>
    <n v="24000"/>
    <m/>
    <m/>
    <m/>
    <n v="0"/>
    <n v="0"/>
    <n v="24840"/>
  </r>
  <r>
    <s v="INR"/>
    <x v="0"/>
    <x v="4"/>
    <x v="1"/>
    <x v="28"/>
    <m/>
    <m/>
    <m/>
    <n v="5000"/>
    <n v="10000"/>
    <m/>
    <m/>
    <m/>
    <m/>
    <m/>
    <m/>
    <m/>
    <n v="0"/>
    <n v="15000"/>
    <n v="0"/>
  </r>
  <r>
    <s v="INR"/>
    <x v="4"/>
    <x v="4"/>
    <x v="1"/>
    <x v="29"/>
    <n v="16800"/>
    <n v="16800"/>
    <m/>
    <n v="16560"/>
    <m/>
    <m/>
    <m/>
    <m/>
    <m/>
    <m/>
    <m/>
    <m/>
    <n v="33600"/>
    <n v="16560"/>
    <n v="0"/>
  </r>
  <r>
    <s v="USD"/>
    <x v="1"/>
    <x v="4"/>
    <x v="1"/>
    <x v="30"/>
    <m/>
    <m/>
    <m/>
    <m/>
    <m/>
    <n v="10000"/>
    <n v="10000"/>
    <n v="10000"/>
    <n v="10000"/>
    <m/>
    <m/>
    <m/>
    <n v="0"/>
    <n v="10000"/>
    <n v="30000"/>
  </r>
  <r>
    <s v="INR"/>
    <x v="0"/>
    <x v="4"/>
    <x v="1"/>
    <x v="31"/>
    <m/>
    <m/>
    <m/>
    <n v="1000"/>
    <n v="1500"/>
    <m/>
    <m/>
    <m/>
    <m/>
    <m/>
    <m/>
    <m/>
    <n v="0"/>
    <n v="2500"/>
    <n v="0"/>
  </r>
  <r>
    <s v="USD"/>
    <x v="1"/>
    <x v="4"/>
    <x v="1"/>
    <x v="32"/>
    <m/>
    <m/>
    <n v="500"/>
    <m/>
    <m/>
    <n v="1500"/>
    <n v="1500"/>
    <n v="1500"/>
    <n v="1500"/>
    <m/>
    <m/>
    <m/>
    <n v="500"/>
    <n v="1500"/>
    <n v="4500"/>
  </r>
  <r>
    <s v="USD"/>
    <x v="1"/>
    <x v="2"/>
    <x v="6"/>
    <x v="33"/>
    <m/>
    <m/>
    <m/>
    <m/>
    <m/>
    <n v="1300"/>
    <n v="1275"/>
    <n v="550"/>
    <n v="1200"/>
    <m/>
    <m/>
    <m/>
    <n v="0"/>
    <n v="1300"/>
    <n v="3025"/>
  </r>
  <r>
    <s v="INR"/>
    <x v="0"/>
    <x v="2"/>
    <x v="6"/>
    <x v="34"/>
    <m/>
    <m/>
    <m/>
    <n v="2625"/>
    <m/>
    <m/>
    <m/>
    <m/>
    <m/>
    <m/>
    <m/>
    <m/>
    <n v="0"/>
    <n v="2625"/>
    <n v="0"/>
  </r>
  <r>
    <s v="USD"/>
    <x v="2"/>
    <x v="1"/>
    <x v="1"/>
    <x v="35"/>
    <m/>
    <m/>
    <n v="300"/>
    <m/>
    <m/>
    <m/>
    <m/>
    <m/>
    <m/>
    <m/>
    <m/>
    <m/>
    <n v="300"/>
    <n v="0"/>
    <n v="0"/>
  </r>
  <r>
    <s v="INR"/>
    <x v="2"/>
    <x v="1"/>
    <x v="1"/>
    <x v="35"/>
    <m/>
    <m/>
    <n v="20310"/>
    <n v="-1000"/>
    <m/>
    <m/>
    <m/>
    <m/>
    <m/>
    <m/>
    <m/>
    <m/>
    <n v="20310"/>
    <n v="-1000"/>
    <n v="0"/>
  </r>
  <r>
    <s v="USD"/>
    <x v="1"/>
    <x v="5"/>
    <x v="7"/>
    <x v="36"/>
    <m/>
    <m/>
    <m/>
    <m/>
    <m/>
    <m/>
    <n v="7200"/>
    <m/>
    <m/>
    <m/>
    <m/>
    <m/>
    <n v="0"/>
    <n v="0"/>
    <n v="7200"/>
  </r>
  <r>
    <s v="USD"/>
    <x v="3"/>
    <x v="5"/>
    <x v="8"/>
    <x v="37"/>
    <m/>
    <n v="1250"/>
    <m/>
    <m/>
    <m/>
    <m/>
    <m/>
    <m/>
    <m/>
    <m/>
    <m/>
    <m/>
    <n v="1250"/>
    <n v="0"/>
    <n v="0"/>
  </r>
  <r>
    <s v="INR"/>
    <x v="0"/>
    <x v="5"/>
    <x v="9"/>
    <x v="38"/>
    <m/>
    <m/>
    <m/>
    <n v="1600"/>
    <n v="1600"/>
    <m/>
    <m/>
    <m/>
    <m/>
    <m/>
    <m/>
    <m/>
    <n v="0"/>
    <n v="3200"/>
    <n v="0"/>
  </r>
  <r>
    <s v="USD"/>
    <x v="3"/>
    <x v="5"/>
    <x v="9"/>
    <x v="39"/>
    <n v="220"/>
    <n v="600"/>
    <m/>
    <m/>
    <m/>
    <m/>
    <m/>
    <m/>
    <m/>
    <m/>
    <m/>
    <m/>
    <n v="820"/>
    <n v="0"/>
    <n v="0"/>
  </r>
  <r>
    <s v="USD"/>
    <x v="1"/>
    <x v="5"/>
    <x v="9"/>
    <x v="40"/>
    <m/>
    <m/>
    <n v="300"/>
    <m/>
    <m/>
    <n v="1600"/>
    <n v="1600"/>
    <n v="1100"/>
    <n v="1600"/>
    <m/>
    <m/>
    <m/>
    <n v="300"/>
    <n v="1600"/>
    <n v="4300"/>
  </r>
  <r>
    <s v="INR"/>
    <x v="0"/>
    <x v="5"/>
    <x v="10"/>
    <x v="41"/>
    <m/>
    <m/>
    <m/>
    <n v="400"/>
    <m/>
    <m/>
    <m/>
    <m/>
    <m/>
    <m/>
    <m/>
    <m/>
    <n v="0"/>
    <n v="400"/>
    <n v="0"/>
  </r>
  <r>
    <s v="USD"/>
    <x v="1"/>
    <x v="5"/>
    <x v="10"/>
    <x v="42"/>
    <m/>
    <m/>
    <m/>
    <m/>
    <m/>
    <m/>
    <m/>
    <n v="1000"/>
    <m/>
    <m/>
    <m/>
    <m/>
    <n v="0"/>
    <n v="0"/>
    <n v="1000"/>
  </r>
  <r>
    <s v="INR"/>
    <x v="0"/>
    <x v="5"/>
    <x v="1"/>
    <x v="43"/>
    <m/>
    <m/>
    <m/>
    <m/>
    <n v="1333"/>
    <m/>
    <m/>
    <m/>
    <m/>
    <m/>
    <m/>
    <m/>
    <n v="0"/>
    <n v="1333"/>
    <n v="0"/>
  </r>
  <r>
    <s v="USD"/>
    <x v="1"/>
    <x v="5"/>
    <x v="1"/>
    <x v="44"/>
    <m/>
    <m/>
    <m/>
    <m/>
    <m/>
    <n v="1125"/>
    <n v="936"/>
    <n v="613"/>
    <n v="1354"/>
    <m/>
    <m/>
    <m/>
    <n v="0"/>
    <n v="1125"/>
    <n v="2903"/>
  </r>
  <r>
    <s v="INR"/>
    <x v="0"/>
    <x v="5"/>
    <x v="3"/>
    <x v="45"/>
    <m/>
    <n v="3000"/>
    <m/>
    <n v="3000"/>
    <m/>
    <m/>
    <m/>
    <m/>
    <m/>
    <m/>
    <m/>
    <m/>
    <n v="3000"/>
    <n v="3000"/>
    <n v="0"/>
  </r>
  <r>
    <s v="USD"/>
    <x v="1"/>
    <x v="5"/>
    <x v="3"/>
    <x v="46"/>
    <m/>
    <m/>
    <m/>
    <m/>
    <m/>
    <n v="9125"/>
    <n v="6500"/>
    <m/>
    <n v="9038"/>
    <m/>
    <m/>
    <m/>
    <n v="0"/>
    <n v="9125"/>
    <n v="15538"/>
  </r>
  <r>
    <s v="USD"/>
    <x v="3"/>
    <x v="5"/>
    <x v="3"/>
    <x v="47"/>
    <n v="3150"/>
    <m/>
    <n v="3500"/>
    <m/>
    <m/>
    <m/>
    <m/>
    <n v="6500"/>
    <m/>
    <m/>
    <m/>
    <m/>
    <n v="6650"/>
    <n v="0"/>
    <n v="6500"/>
  </r>
  <r>
    <s v="USD"/>
    <x v="1"/>
    <x v="5"/>
    <x v="11"/>
    <x v="48"/>
    <m/>
    <m/>
    <m/>
    <m/>
    <m/>
    <m/>
    <m/>
    <m/>
    <n v="9686"/>
    <m/>
    <m/>
    <m/>
    <n v="0"/>
    <n v="0"/>
    <n v="9686"/>
  </r>
  <r>
    <s v="USD"/>
    <x v="1"/>
    <x v="2"/>
    <x v="3"/>
    <x v="49"/>
    <m/>
    <m/>
    <n v="5500"/>
    <m/>
    <m/>
    <n v="10950"/>
    <n v="10950"/>
    <n v="10350"/>
    <n v="7750"/>
    <m/>
    <m/>
    <m/>
    <n v="5500"/>
    <n v="10950"/>
    <n v="29050"/>
  </r>
  <r>
    <s v="INR"/>
    <x v="0"/>
    <x v="2"/>
    <x v="3"/>
    <x v="50"/>
    <m/>
    <n v="1500"/>
    <m/>
    <n v="8250"/>
    <n v="9950"/>
    <m/>
    <m/>
    <m/>
    <m/>
    <m/>
    <m/>
    <m/>
    <n v="1500"/>
    <n v="18200"/>
    <n v="0"/>
  </r>
  <r>
    <s v="USD"/>
    <x v="3"/>
    <x v="2"/>
    <x v="3"/>
    <x v="51"/>
    <n v="2000"/>
    <n v="3250"/>
    <m/>
    <m/>
    <m/>
    <m/>
    <m/>
    <m/>
    <m/>
    <m/>
    <m/>
    <m/>
    <n v="5250"/>
    <n v="0"/>
    <n v="0"/>
  </r>
  <r>
    <s v="INR"/>
    <x v="0"/>
    <x v="2"/>
    <x v="12"/>
    <x v="52"/>
    <m/>
    <m/>
    <m/>
    <m/>
    <n v="3088"/>
    <m/>
    <m/>
    <m/>
    <m/>
    <m/>
    <m/>
    <m/>
    <n v="0"/>
    <n v="3088"/>
    <n v="0"/>
  </r>
  <r>
    <s v="USD"/>
    <x v="1"/>
    <x v="2"/>
    <x v="12"/>
    <x v="53"/>
    <m/>
    <m/>
    <m/>
    <m/>
    <m/>
    <n v="75"/>
    <m/>
    <m/>
    <n v="3766"/>
    <m/>
    <m/>
    <m/>
    <n v="0"/>
    <n v="75"/>
    <n v="3766"/>
  </r>
  <r>
    <s v="INR"/>
    <x v="0"/>
    <x v="2"/>
    <x v="5"/>
    <x v="54"/>
    <m/>
    <n v="6195"/>
    <m/>
    <m/>
    <n v="2500"/>
    <m/>
    <m/>
    <m/>
    <m/>
    <m/>
    <m/>
    <m/>
    <n v="6195"/>
    <n v="2500"/>
    <n v="0"/>
  </r>
  <r>
    <s v="USD"/>
    <x v="1"/>
    <x v="2"/>
    <x v="5"/>
    <x v="55"/>
    <m/>
    <m/>
    <m/>
    <m/>
    <n v="1000"/>
    <n v="540"/>
    <n v="3115"/>
    <n v="3080"/>
    <m/>
    <m/>
    <m/>
    <m/>
    <n v="0"/>
    <n v="1540"/>
    <n v="6195"/>
  </r>
  <r>
    <s v="USD"/>
    <x v="1"/>
    <x v="2"/>
    <x v="2"/>
    <x v="56"/>
    <m/>
    <m/>
    <m/>
    <m/>
    <m/>
    <m/>
    <m/>
    <m/>
    <n v="2000"/>
    <m/>
    <m/>
    <m/>
    <n v="0"/>
    <n v="0"/>
    <n v="2000"/>
  </r>
  <r>
    <s v="USD"/>
    <x v="3"/>
    <x v="2"/>
    <x v="2"/>
    <x v="57"/>
    <n v="20834"/>
    <m/>
    <m/>
    <m/>
    <m/>
    <m/>
    <m/>
    <m/>
    <m/>
    <m/>
    <m/>
    <m/>
    <n v="20834"/>
    <n v="0"/>
    <n v="0"/>
  </r>
  <r>
    <s v="INR"/>
    <x v="0"/>
    <x v="2"/>
    <x v="2"/>
    <x v="58"/>
    <m/>
    <n v="19500"/>
    <m/>
    <n v="1000"/>
    <m/>
    <m/>
    <m/>
    <m/>
    <m/>
    <m/>
    <m/>
    <m/>
    <n v="19500"/>
    <n v="1000"/>
    <n v="0"/>
  </r>
  <r>
    <s v="USD"/>
    <x v="3"/>
    <x v="2"/>
    <x v="2"/>
    <x v="59"/>
    <m/>
    <m/>
    <n v="1000"/>
    <m/>
    <m/>
    <m/>
    <m/>
    <m/>
    <m/>
    <m/>
    <m/>
    <m/>
    <n v="1000"/>
    <n v="0"/>
    <n v="0"/>
  </r>
  <r>
    <s v="USD"/>
    <x v="3"/>
    <x v="2"/>
    <x v="0"/>
    <x v="60"/>
    <n v="25000"/>
    <m/>
    <m/>
    <m/>
    <m/>
    <m/>
    <m/>
    <m/>
    <m/>
    <m/>
    <m/>
    <m/>
    <n v="25000"/>
    <n v="0"/>
    <n v="0"/>
  </r>
  <r>
    <s v="USD"/>
    <x v="1"/>
    <x v="2"/>
    <x v="13"/>
    <x v="61"/>
    <m/>
    <m/>
    <m/>
    <m/>
    <m/>
    <m/>
    <n v="100641"/>
    <m/>
    <m/>
    <m/>
    <m/>
    <m/>
    <n v="0"/>
    <n v="0"/>
    <n v="100641"/>
  </r>
  <r>
    <s v="USD"/>
    <x v="1"/>
    <x v="2"/>
    <x v="14"/>
    <x v="62"/>
    <m/>
    <m/>
    <m/>
    <m/>
    <m/>
    <n v="13394"/>
    <m/>
    <n v="9000"/>
    <n v="7875"/>
    <m/>
    <m/>
    <m/>
    <n v="0"/>
    <n v="13394"/>
    <n v="16875"/>
  </r>
  <r>
    <s v="INR"/>
    <x v="0"/>
    <x v="2"/>
    <x v="9"/>
    <x v="63"/>
    <m/>
    <m/>
    <m/>
    <n v="4650"/>
    <n v="4200"/>
    <m/>
    <m/>
    <m/>
    <m/>
    <m/>
    <m/>
    <m/>
    <n v="0"/>
    <n v="8850"/>
    <n v="0"/>
  </r>
  <r>
    <s v="USD"/>
    <x v="1"/>
    <x v="2"/>
    <x v="9"/>
    <x v="64"/>
    <m/>
    <m/>
    <m/>
    <m/>
    <m/>
    <n v="1800"/>
    <n v="2250"/>
    <m/>
    <n v="2400"/>
    <m/>
    <m/>
    <m/>
    <n v="0"/>
    <n v="1800"/>
    <n v="4650"/>
  </r>
  <r>
    <s v="INR"/>
    <x v="0"/>
    <x v="2"/>
    <x v="11"/>
    <x v="65"/>
    <m/>
    <m/>
    <m/>
    <n v="5250"/>
    <n v="5400"/>
    <m/>
    <m/>
    <m/>
    <m/>
    <m/>
    <m/>
    <m/>
    <n v="0"/>
    <n v="10650"/>
    <n v="0"/>
  </r>
  <r>
    <s v="USD"/>
    <x v="1"/>
    <x v="2"/>
    <x v="11"/>
    <x v="66"/>
    <m/>
    <m/>
    <n v="4950"/>
    <m/>
    <m/>
    <n v="6900"/>
    <n v="6900"/>
    <n v="7550"/>
    <n v="7200"/>
    <m/>
    <m/>
    <m/>
    <n v="4950"/>
    <n v="6900"/>
    <n v="21650"/>
  </r>
  <r>
    <s v="USD"/>
    <x v="3"/>
    <x v="2"/>
    <x v="11"/>
    <x v="67"/>
    <n v="6000"/>
    <n v="6000"/>
    <m/>
    <m/>
    <m/>
    <m/>
    <m/>
    <m/>
    <m/>
    <m/>
    <m/>
    <m/>
    <n v="12000"/>
    <n v="0"/>
    <n v="0"/>
  </r>
  <r>
    <s v="USD"/>
    <x v="1"/>
    <x v="2"/>
    <x v="15"/>
    <x v="68"/>
    <m/>
    <m/>
    <n v="300"/>
    <m/>
    <m/>
    <n v="53"/>
    <n v="300"/>
    <m/>
    <m/>
    <m/>
    <m/>
    <m/>
    <n v="300"/>
    <n v="53"/>
    <n v="300"/>
  </r>
  <r>
    <s v="INR"/>
    <x v="0"/>
    <x v="2"/>
    <x v="15"/>
    <x v="69"/>
    <n v="12000"/>
    <n v="7500"/>
    <m/>
    <m/>
    <n v="3700"/>
    <m/>
    <m/>
    <m/>
    <m/>
    <m/>
    <m/>
    <m/>
    <n v="19500"/>
    <n v="3700"/>
    <n v="0"/>
  </r>
  <r>
    <s v="USD"/>
    <x v="3"/>
    <x v="2"/>
    <x v="15"/>
    <x v="70"/>
    <m/>
    <m/>
    <n v="14550"/>
    <m/>
    <m/>
    <m/>
    <m/>
    <m/>
    <m/>
    <m/>
    <m/>
    <m/>
    <n v="14550"/>
    <n v="0"/>
    <n v="0"/>
  </r>
  <r>
    <s v="USD"/>
    <x v="1"/>
    <x v="2"/>
    <x v="5"/>
    <x v="71"/>
    <m/>
    <m/>
    <m/>
    <m/>
    <m/>
    <m/>
    <m/>
    <n v="1000"/>
    <m/>
    <m/>
    <m/>
    <m/>
    <n v="0"/>
    <n v="0"/>
    <n v="1000"/>
  </r>
  <r>
    <s v="USD"/>
    <x v="1"/>
    <x v="2"/>
    <x v="10"/>
    <x v="72"/>
    <m/>
    <m/>
    <m/>
    <m/>
    <m/>
    <m/>
    <n v="13500"/>
    <n v="10000"/>
    <m/>
    <m/>
    <m/>
    <m/>
    <n v="0"/>
    <n v="0"/>
    <n v="23500"/>
  </r>
  <r>
    <s v="INR"/>
    <x v="0"/>
    <x v="2"/>
    <x v="10"/>
    <x v="73"/>
    <m/>
    <m/>
    <m/>
    <n v="15000"/>
    <m/>
    <m/>
    <m/>
    <m/>
    <m/>
    <m/>
    <m/>
    <m/>
    <n v="0"/>
    <n v="15000"/>
    <n v="0"/>
  </r>
  <r>
    <s v="INR"/>
    <x v="0"/>
    <x v="2"/>
    <x v="16"/>
    <x v="74"/>
    <m/>
    <n v="1646"/>
    <m/>
    <m/>
    <m/>
    <m/>
    <m/>
    <m/>
    <m/>
    <m/>
    <m/>
    <m/>
    <n v="1646"/>
    <n v="0"/>
    <n v="0"/>
  </r>
  <r>
    <s v="INR"/>
    <x v="0"/>
    <x v="2"/>
    <x v="1"/>
    <x v="75"/>
    <n v="7984"/>
    <n v="246"/>
    <m/>
    <n v="29013"/>
    <n v="6316"/>
    <m/>
    <m/>
    <m/>
    <m/>
    <m/>
    <m/>
    <m/>
    <n v="8230"/>
    <n v="35329"/>
    <n v="0"/>
  </r>
  <r>
    <s v="INR"/>
    <x v="4"/>
    <x v="2"/>
    <x v="1"/>
    <x v="76"/>
    <m/>
    <m/>
    <n v="6470"/>
    <n v="11530"/>
    <n v="15000"/>
    <m/>
    <m/>
    <m/>
    <m/>
    <m/>
    <m/>
    <m/>
    <n v="6470"/>
    <n v="26530"/>
    <n v="0"/>
  </r>
  <r>
    <s v="USD"/>
    <x v="1"/>
    <x v="2"/>
    <x v="1"/>
    <x v="77"/>
    <m/>
    <m/>
    <m/>
    <m/>
    <m/>
    <n v="25802"/>
    <n v="16036"/>
    <n v="14843"/>
    <n v="25802"/>
    <m/>
    <m/>
    <m/>
    <n v="0"/>
    <n v="25802"/>
    <n v="56681"/>
  </r>
  <r>
    <s v="USD"/>
    <x v="3"/>
    <x v="2"/>
    <x v="1"/>
    <x v="78"/>
    <m/>
    <m/>
    <n v="4530"/>
    <m/>
    <m/>
    <m/>
    <m/>
    <m/>
    <m/>
    <m/>
    <m/>
    <m/>
    <n v="4530"/>
    <n v="0"/>
    <n v="0"/>
  </r>
  <r>
    <s v="INR"/>
    <x v="0"/>
    <x v="2"/>
    <x v="17"/>
    <x v="79"/>
    <m/>
    <m/>
    <m/>
    <n v="120"/>
    <m/>
    <m/>
    <m/>
    <m/>
    <m/>
    <m/>
    <m/>
    <m/>
    <n v="0"/>
    <n v="120"/>
    <n v="0"/>
  </r>
  <r>
    <s v="USD"/>
    <x v="1"/>
    <x v="2"/>
    <x v="17"/>
    <x v="80"/>
    <m/>
    <m/>
    <m/>
    <m/>
    <m/>
    <n v="300"/>
    <m/>
    <m/>
    <m/>
    <m/>
    <m/>
    <m/>
    <n v="0"/>
    <n v="300"/>
    <n v="0"/>
  </r>
  <r>
    <s v="USD"/>
    <x v="3"/>
    <x v="2"/>
    <x v="17"/>
    <x v="81"/>
    <n v="3565"/>
    <m/>
    <m/>
    <m/>
    <m/>
    <m/>
    <m/>
    <m/>
    <m/>
    <m/>
    <m/>
    <m/>
    <n v="3565"/>
    <n v="0"/>
    <n v="0"/>
  </r>
  <r>
    <s v="USD"/>
    <x v="1"/>
    <x v="2"/>
    <x v="18"/>
    <x v="82"/>
    <m/>
    <m/>
    <m/>
    <m/>
    <m/>
    <n v="50"/>
    <m/>
    <m/>
    <m/>
    <m/>
    <m/>
    <m/>
    <n v="0"/>
    <n v="50"/>
    <n v="0"/>
  </r>
  <r>
    <s v="USD"/>
    <x v="1"/>
    <x v="2"/>
    <x v="9"/>
    <x v="83"/>
    <m/>
    <m/>
    <m/>
    <m/>
    <m/>
    <m/>
    <n v="11250"/>
    <m/>
    <n v="450"/>
    <m/>
    <m/>
    <m/>
    <n v="0"/>
    <n v="0"/>
    <n v="11700"/>
  </r>
  <r>
    <s v="USD"/>
    <x v="1"/>
    <x v="2"/>
    <x v="17"/>
    <x v="84"/>
    <m/>
    <m/>
    <n v="5550"/>
    <m/>
    <m/>
    <m/>
    <m/>
    <m/>
    <m/>
    <m/>
    <m/>
    <m/>
    <n v="5550"/>
    <n v="0"/>
    <n v="0"/>
  </r>
  <r>
    <s v="INR"/>
    <x v="0"/>
    <x v="2"/>
    <x v="16"/>
    <x v="85"/>
    <m/>
    <m/>
    <m/>
    <n v="29095"/>
    <n v="6080.25"/>
    <m/>
    <m/>
    <m/>
    <m/>
    <m/>
    <m/>
    <m/>
    <n v="0"/>
    <n v="35175.25"/>
    <n v="0"/>
  </r>
  <r>
    <s v="INR"/>
    <x v="4"/>
    <x v="2"/>
    <x v="16"/>
    <x v="86"/>
    <m/>
    <m/>
    <m/>
    <n v="7340"/>
    <n v="2960"/>
    <m/>
    <m/>
    <m/>
    <m/>
    <m/>
    <m/>
    <m/>
    <n v="0"/>
    <n v="10300"/>
    <n v="0"/>
  </r>
  <r>
    <s v="USD"/>
    <x v="1"/>
    <x v="2"/>
    <x v="16"/>
    <x v="87"/>
    <m/>
    <m/>
    <m/>
    <m/>
    <m/>
    <n v="44251"/>
    <n v="11913"/>
    <n v="8106"/>
    <n v="4719"/>
    <m/>
    <m/>
    <m/>
    <n v="0"/>
    <n v="44251"/>
    <n v="24738"/>
  </r>
  <r>
    <s v="USD"/>
    <x v="3"/>
    <x v="2"/>
    <x v="16"/>
    <x v="88"/>
    <n v="3391"/>
    <m/>
    <m/>
    <m/>
    <m/>
    <m/>
    <m/>
    <m/>
    <m/>
    <m/>
    <m/>
    <m/>
    <n v="3391"/>
    <n v="0"/>
    <n v="0"/>
  </r>
  <r>
    <s v="INR"/>
    <x v="4"/>
    <x v="2"/>
    <x v="6"/>
    <x v="89"/>
    <n v="12000"/>
    <n v="12000"/>
    <n v="4000"/>
    <n v="20000"/>
    <n v="4000"/>
    <n v="12000"/>
    <m/>
    <n v="12000"/>
    <n v="7900"/>
    <m/>
    <m/>
    <m/>
    <n v="28000"/>
    <n v="36000"/>
    <n v="19900"/>
  </r>
  <r>
    <s v="USD"/>
    <x v="1"/>
    <x v="2"/>
    <x v="6"/>
    <x v="90"/>
    <m/>
    <m/>
    <m/>
    <m/>
    <m/>
    <n v="43190"/>
    <n v="47190"/>
    <n v="42750"/>
    <n v="58423"/>
    <m/>
    <m/>
    <m/>
    <n v="0"/>
    <n v="43190"/>
    <n v="148363"/>
  </r>
  <r>
    <s v="USD"/>
    <x v="3"/>
    <x v="2"/>
    <x v="6"/>
    <x v="91"/>
    <n v="38190"/>
    <m/>
    <n v="55840"/>
    <m/>
    <m/>
    <m/>
    <m/>
    <m/>
    <m/>
    <m/>
    <m/>
    <m/>
    <n v="94030"/>
    <n v="0"/>
    <n v="0"/>
  </r>
  <r>
    <s v="USD"/>
    <x v="4"/>
    <x v="2"/>
    <x v="6"/>
    <x v="92"/>
    <n v="4300"/>
    <m/>
    <m/>
    <m/>
    <m/>
    <m/>
    <m/>
    <m/>
    <m/>
    <m/>
    <m/>
    <m/>
    <n v="4300"/>
    <n v="0"/>
    <n v="0"/>
  </r>
  <r>
    <s v="INR"/>
    <x v="0"/>
    <x v="2"/>
    <x v="6"/>
    <x v="93"/>
    <m/>
    <n v="49631"/>
    <n v="1500"/>
    <n v="39690"/>
    <n v="55690"/>
    <m/>
    <m/>
    <m/>
    <m/>
    <m/>
    <m/>
    <m/>
    <n v="51131"/>
    <n v="95380"/>
    <n v="0"/>
  </r>
  <r>
    <s v="USD"/>
    <x v="1"/>
    <x v="2"/>
    <x v="17"/>
    <x v="94"/>
    <m/>
    <m/>
    <m/>
    <m/>
    <m/>
    <m/>
    <n v="9520"/>
    <m/>
    <m/>
    <m/>
    <m/>
    <m/>
    <n v="0"/>
    <n v="0"/>
    <n v="9520"/>
  </r>
  <r>
    <s v="USD"/>
    <x v="1"/>
    <x v="2"/>
    <x v="17"/>
    <x v="95"/>
    <m/>
    <m/>
    <m/>
    <m/>
    <m/>
    <n v="2843"/>
    <m/>
    <m/>
    <m/>
    <m/>
    <m/>
    <m/>
    <n v="0"/>
    <n v="2843"/>
    <n v="0"/>
  </r>
  <r>
    <s v="INR"/>
    <x v="0"/>
    <x v="2"/>
    <x v="19"/>
    <x v="96"/>
    <m/>
    <n v="7173"/>
    <m/>
    <n v="2490"/>
    <n v="2382"/>
    <m/>
    <m/>
    <m/>
    <m/>
    <m/>
    <m/>
    <m/>
    <n v="7173"/>
    <n v="4872"/>
    <n v="0"/>
  </r>
  <r>
    <s v="USD"/>
    <x v="1"/>
    <x v="2"/>
    <x v="19"/>
    <x v="97"/>
    <m/>
    <m/>
    <n v="992"/>
    <m/>
    <m/>
    <n v="1930"/>
    <n v="2130"/>
    <n v="1550"/>
    <n v="2769"/>
    <m/>
    <m/>
    <m/>
    <n v="992"/>
    <n v="1930"/>
    <n v="6449"/>
  </r>
  <r>
    <s v="USD"/>
    <x v="3"/>
    <x v="2"/>
    <x v="19"/>
    <x v="98"/>
    <n v="5625"/>
    <m/>
    <m/>
    <m/>
    <m/>
    <m/>
    <m/>
    <m/>
    <m/>
    <m/>
    <m/>
    <m/>
    <n v="5625"/>
    <n v="0"/>
    <n v="0"/>
  </r>
  <r>
    <s v="INR"/>
    <x v="4"/>
    <x v="2"/>
    <x v="20"/>
    <x v="99"/>
    <m/>
    <m/>
    <m/>
    <m/>
    <m/>
    <m/>
    <m/>
    <n v="36000"/>
    <m/>
    <m/>
    <m/>
    <m/>
    <n v="0"/>
    <n v="0"/>
    <n v="36000"/>
  </r>
  <r>
    <s v="INR"/>
    <x v="0"/>
    <x v="2"/>
    <x v="20"/>
    <x v="100"/>
    <m/>
    <m/>
    <m/>
    <m/>
    <n v="68048"/>
    <m/>
    <m/>
    <m/>
    <m/>
    <m/>
    <m/>
    <m/>
    <n v="0"/>
    <n v="68048"/>
    <n v="0"/>
  </r>
  <r>
    <s v="USD"/>
    <x v="1"/>
    <x v="2"/>
    <x v="20"/>
    <x v="101"/>
    <m/>
    <m/>
    <m/>
    <m/>
    <m/>
    <m/>
    <m/>
    <n v="65294"/>
    <m/>
    <m/>
    <m/>
    <m/>
    <n v="0"/>
    <n v="0"/>
    <n v="65294"/>
  </r>
  <r>
    <s v="INR"/>
    <x v="0"/>
    <x v="2"/>
    <x v="14"/>
    <x v="102"/>
    <m/>
    <n v="900"/>
    <m/>
    <m/>
    <m/>
    <m/>
    <m/>
    <m/>
    <m/>
    <m/>
    <m/>
    <m/>
    <n v="900"/>
    <n v="0"/>
    <n v="0"/>
  </r>
  <r>
    <s v="INR"/>
    <x v="0"/>
    <x v="2"/>
    <x v="5"/>
    <x v="103"/>
    <m/>
    <m/>
    <m/>
    <m/>
    <n v="25000"/>
    <m/>
    <m/>
    <m/>
    <m/>
    <m/>
    <m/>
    <m/>
    <n v="0"/>
    <n v="25000"/>
    <n v="0"/>
  </r>
  <r>
    <s v="INR"/>
    <x v="0"/>
    <x v="0"/>
    <x v="8"/>
    <x v="104"/>
    <m/>
    <m/>
    <m/>
    <n v="19000"/>
    <n v="19000"/>
    <m/>
    <m/>
    <m/>
    <m/>
    <m/>
    <m/>
    <m/>
    <n v="0"/>
    <n v="38000"/>
    <n v="0"/>
  </r>
  <r>
    <s v="USD"/>
    <x v="1"/>
    <x v="0"/>
    <x v="8"/>
    <x v="105"/>
    <m/>
    <m/>
    <n v="19000"/>
    <m/>
    <m/>
    <n v="19000"/>
    <n v="19000"/>
    <n v="19000"/>
    <n v="19000"/>
    <m/>
    <m/>
    <m/>
    <n v="19000"/>
    <n v="19000"/>
    <n v="57000"/>
  </r>
  <r>
    <s v="INR"/>
    <x v="0"/>
    <x v="0"/>
    <x v="3"/>
    <x v="106"/>
    <m/>
    <m/>
    <m/>
    <n v="25000"/>
    <n v="25000"/>
    <m/>
    <m/>
    <m/>
    <m/>
    <m/>
    <m/>
    <m/>
    <n v="0"/>
    <n v="50000"/>
    <n v="0"/>
  </r>
  <r>
    <s v="USD"/>
    <x v="1"/>
    <x v="0"/>
    <x v="3"/>
    <x v="107"/>
    <m/>
    <m/>
    <n v="17500"/>
    <m/>
    <m/>
    <n v="25000"/>
    <n v="25000"/>
    <n v="14000"/>
    <n v="14000"/>
    <m/>
    <m/>
    <m/>
    <n v="17500"/>
    <n v="25000"/>
    <n v="53000"/>
  </r>
  <r>
    <s v="INR"/>
    <x v="0"/>
    <x v="0"/>
    <x v="6"/>
    <x v="108"/>
    <n v="2105"/>
    <n v="39640"/>
    <s v="l"/>
    <n v="50000"/>
    <n v="50000"/>
    <m/>
    <m/>
    <m/>
    <m/>
    <m/>
    <m/>
    <m/>
    <n v="41745"/>
    <n v="100000"/>
    <n v="0"/>
  </r>
  <r>
    <s v="USD"/>
    <x v="1"/>
    <x v="0"/>
    <x v="6"/>
    <x v="109"/>
    <m/>
    <m/>
    <n v="47973"/>
    <m/>
    <m/>
    <n v="50000"/>
    <n v="50000"/>
    <n v="50000"/>
    <n v="50000"/>
    <m/>
    <m/>
    <m/>
    <n v="47973"/>
    <n v="50000"/>
    <n v="150000"/>
  </r>
  <r>
    <s v="USD"/>
    <x v="3"/>
    <x v="0"/>
    <x v="6"/>
    <x v="110"/>
    <n v="47895"/>
    <n v="2027"/>
    <m/>
    <m/>
    <m/>
    <m/>
    <m/>
    <m/>
    <m/>
    <m/>
    <m/>
    <m/>
    <n v="49922"/>
    <n v="0"/>
    <n v="0"/>
  </r>
  <r>
    <s v="INR"/>
    <x v="0"/>
    <x v="0"/>
    <x v="1"/>
    <x v="111"/>
    <m/>
    <m/>
    <m/>
    <n v="8440"/>
    <n v="25000"/>
    <m/>
    <m/>
    <m/>
    <m/>
    <m/>
    <m/>
    <m/>
    <n v="0"/>
    <n v="33440"/>
    <n v="0"/>
  </r>
  <r>
    <s v="USD"/>
    <x v="1"/>
    <x v="0"/>
    <x v="1"/>
    <x v="112"/>
    <m/>
    <m/>
    <m/>
    <m/>
    <m/>
    <n v="25000"/>
    <n v="25000"/>
    <n v="25000"/>
    <n v="25000"/>
    <m/>
    <m/>
    <m/>
    <n v="0"/>
    <n v="25000"/>
    <n v="75000"/>
  </r>
  <r>
    <s v="USD"/>
    <x v="3"/>
    <x v="0"/>
    <x v="1"/>
    <x v="113"/>
    <m/>
    <m/>
    <n v="25000"/>
    <m/>
    <m/>
    <m/>
    <m/>
    <m/>
    <m/>
    <m/>
    <m/>
    <m/>
    <n v="25000"/>
    <n v="0"/>
    <n v="0"/>
  </r>
  <r>
    <s v="USD"/>
    <x v="1"/>
    <x v="0"/>
    <x v="2"/>
    <x v="114"/>
    <m/>
    <m/>
    <m/>
    <m/>
    <m/>
    <m/>
    <m/>
    <m/>
    <n v="2000"/>
    <m/>
    <m/>
    <m/>
    <n v="0"/>
    <n v="0"/>
    <n v="2000"/>
  </r>
  <r>
    <s v="INR"/>
    <x v="0"/>
    <x v="3"/>
    <x v="12"/>
    <x v="115"/>
    <m/>
    <n v="10720"/>
    <m/>
    <m/>
    <m/>
    <m/>
    <m/>
    <m/>
    <m/>
    <m/>
    <m/>
    <m/>
    <n v="10720"/>
    <n v="0"/>
    <n v="0"/>
  </r>
  <r>
    <s v="USD"/>
    <x v="2"/>
    <x v="1"/>
    <x v="1"/>
    <x v="116"/>
    <m/>
    <m/>
    <n v="14768"/>
    <m/>
    <m/>
    <m/>
    <m/>
    <m/>
    <m/>
    <m/>
    <m/>
    <m/>
    <n v="14768"/>
    <n v="0"/>
    <n v="0"/>
  </r>
  <r>
    <s v="INR"/>
    <x v="2"/>
    <x v="1"/>
    <x v="1"/>
    <x v="117"/>
    <m/>
    <n v="7175"/>
    <n v="17646"/>
    <m/>
    <m/>
    <m/>
    <m/>
    <m/>
    <m/>
    <m/>
    <m/>
    <m/>
    <n v="24821"/>
    <n v="0"/>
    <n v="0"/>
  </r>
  <r>
    <s v="INR"/>
    <x v="2"/>
    <x v="1"/>
    <x v="1"/>
    <x v="118"/>
    <m/>
    <n v="18762"/>
    <m/>
    <m/>
    <m/>
    <m/>
    <m/>
    <m/>
    <m/>
    <m/>
    <m/>
    <m/>
    <n v="18762"/>
    <n v="0"/>
    <n v="0"/>
  </r>
  <r>
    <s v="USD"/>
    <x v="1"/>
    <x v="3"/>
    <x v="12"/>
    <x v="119"/>
    <m/>
    <m/>
    <n v="150000"/>
    <m/>
    <m/>
    <m/>
    <m/>
    <m/>
    <m/>
    <m/>
    <m/>
    <m/>
    <n v="150000"/>
    <n v="0"/>
    <n v="0"/>
  </r>
  <r>
    <s v="INR"/>
    <x v="0"/>
    <x v="3"/>
    <x v="12"/>
    <x v="120"/>
    <m/>
    <m/>
    <n v="149569"/>
    <m/>
    <m/>
    <m/>
    <m/>
    <m/>
    <m/>
    <m/>
    <m/>
    <m/>
    <n v="149569"/>
    <n v="0"/>
    <n v="0"/>
  </r>
  <r>
    <s v="INR"/>
    <x v="0"/>
    <x v="3"/>
    <x v="1"/>
    <x v="121"/>
    <m/>
    <m/>
    <m/>
    <n v="2625"/>
    <n v="6500"/>
    <m/>
    <m/>
    <m/>
    <m/>
    <m/>
    <m/>
    <m/>
    <n v="0"/>
    <n v="9125"/>
    <n v="0"/>
  </r>
  <r>
    <s v="INR"/>
    <x v="0"/>
    <x v="3"/>
    <x v="2"/>
    <x v="122"/>
    <m/>
    <m/>
    <m/>
    <m/>
    <n v="4270"/>
    <m/>
    <m/>
    <m/>
    <m/>
    <m/>
    <m/>
    <m/>
    <n v="0"/>
    <n v="4270"/>
    <n v="0"/>
  </r>
  <r>
    <s v="USD"/>
    <x v="1"/>
    <x v="3"/>
    <x v="2"/>
    <x v="123"/>
    <m/>
    <m/>
    <m/>
    <m/>
    <m/>
    <n v="3126"/>
    <n v="2840"/>
    <n v="1750"/>
    <n v="2170"/>
    <m/>
    <m/>
    <m/>
    <n v="0"/>
    <n v="3126"/>
    <n v="6760"/>
  </r>
  <r>
    <s v="INR"/>
    <x v="0"/>
    <x v="3"/>
    <x v="1"/>
    <x v="124"/>
    <m/>
    <m/>
    <m/>
    <n v="25250"/>
    <n v="28575"/>
    <m/>
    <m/>
    <m/>
    <m/>
    <m/>
    <m/>
    <m/>
    <n v="0"/>
    <n v="53825"/>
    <n v="0"/>
  </r>
  <r>
    <s v="USD"/>
    <x v="1"/>
    <x v="3"/>
    <x v="1"/>
    <x v="125"/>
    <m/>
    <m/>
    <n v="20750"/>
    <m/>
    <m/>
    <n v="25808"/>
    <n v="28575"/>
    <n v="28551"/>
    <n v="24983"/>
    <m/>
    <m/>
    <m/>
    <n v="20750"/>
    <n v="25808"/>
    <n v="82109"/>
  </r>
  <r>
    <s v="INR"/>
    <x v="0"/>
    <x v="2"/>
    <x v="17"/>
    <x v="126"/>
    <m/>
    <m/>
    <m/>
    <m/>
    <n v="2520"/>
    <n v="27809"/>
    <m/>
    <m/>
    <m/>
    <m/>
    <m/>
    <m/>
    <n v="0"/>
    <n v="30329"/>
    <n v="0"/>
  </r>
  <r>
    <s v="USD"/>
    <x v="2"/>
    <x v="2"/>
    <x v="15"/>
    <x v="127"/>
    <n v="9020"/>
    <m/>
    <m/>
    <m/>
    <m/>
    <m/>
    <m/>
    <m/>
    <m/>
    <m/>
    <m/>
    <m/>
    <n v="9020"/>
    <n v="0"/>
    <n v="0"/>
  </r>
  <r>
    <s v="INR"/>
    <x v="0"/>
    <x v="0"/>
    <x v="4"/>
    <x v="128"/>
    <m/>
    <n v="16392"/>
    <n v="3575"/>
    <m/>
    <m/>
    <m/>
    <m/>
    <m/>
    <m/>
    <m/>
    <m/>
    <m/>
    <n v="19967"/>
    <n v="0"/>
    <n v="0"/>
  </r>
  <r>
    <s v="INR"/>
    <x v="2"/>
    <x v="1"/>
    <x v="1"/>
    <x v="129"/>
    <m/>
    <m/>
    <n v="19560"/>
    <n v="-1000"/>
    <m/>
    <m/>
    <m/>
    <m/>
    <m/>
    <m/>
    <m/>
    <m/>
    <n v="19560"/>
    <n v="-1000"/>
    <n v="0"/>
  </r>
  <r>
    <s v="INR"/>
    <x v="2"/>
    <x v="1"/>
    <x v="1"/>
    <x v="130"/>
    <m/>
    <m/>
    <n v="29912"/>
    <m/>
    <m/>
    <m/>
    <m/>
    <n v="-19662"/>
    <m/>
    <m/>
    <m/>
    <m/>
    <n v="29912"/>
    <n v="0"/>
    <n v="-19662"/>
  </r>
  <r>
    <s v="INR"/>
    <x v="2"/>
    <x v="1"/>
    <x v="1"/>
    <x v="131"/>
    <m/>
    <m/>
    <n v="7675"/>
    <m/>
    <n v="5000"/>
    <m/>
    <m/>
    <m/>
    <m/>
    <m/>
    <m/>
    <m/>
    <n v="7675"/>
    <n v="5000"/>
    <n v="0"/>
  </r>
  <r>
    <s v="INR"/>
    <x v="2"/>
    <x v="1"/>
    <x v="1"/>
    <x v="132"/>
    <m/>
    <m/>
    <n v="18200"/>
    <m/>
    <n v="-7500"/>
    <m/>
    <m/>
    <m/>
    <m/>
    <m/>
    <m/>
    <m/>
    <n v="18200"/>
    <n v="-750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7">
  <r>
    <s v="USD"/>
    <x v="0"/>
    <x v="0"/>
    <s v="AF - 10th Scholarship"/>
    <n v="0"/>
    <n v="0"/>
    <n v="0"/>
    <n v="0"/>
    <n v="0"/>
    <n v="9125"/>
    <n v="0"/>
    <n v="0"/>
    <n v="0"/>
    <n v="0"/>
    <n v="0"/>
    <n v="0"/>
    <n v="9125"/>
    <n v="0"/>
    <n v="9125"/>
    <n v="0"/>
    <n v="0"/>
  </r>
  <r>
    <s v="INR"/>
    <x v="0"/>
    <x v="0"/>
    <s v="AF - 11th &amp; 12th Scholarship"/>
    <n v="25870"/>
    <n v="19700"/>
    <n v="11510"/>
    <n v="64500"/>
    <n v="1673"/>
    <n v="0"/>
    <n v="0"/>
    <n v="0"/>
    <n v="0"/>
    <n v="0"/>
    <n v="0"/>
    <n v="21400"/>
    <n v="144653"/>
    <n v="57080"/>
    <n v="66173"/>
    <n v="0"/>
    <n v="21400"/>
  </r>
  <r>
    <s v="INR"/>
    <x v="0"/>
    <x v="0"/>
    <s v="AF - 8th 9th &amp; 10th Scholarship"/>
    <n v="0"/>
    <n v="0"/>
    <n v="0"/>
    <n v="22020"/>
    <n v="18625"/>
    <n v="0"/>
    <n v="0"/>
    <n v="0"/>
    <n v="0"/>
    <n v="0"/>
    <n v="0"/>
    <n v="0"/>
    <n v="40645"/>
    <n v="0"/>
    <n v="40645"/>
    <n v="0"/>
    <n v="0"/>
  </r>
  <r>
    <s v="USD"/>
    <x v="0"/>
    <x v="0"/>
    <s v="AF - 9th &amp; 10th Scholarship"/>
    <n v="0"/>
    <n v="0"/>
    <n v="0"/>
    <n v="0"/>
    <n v="0"/>
    <n v="0"/>
    <n v="19662"/>
    <n v="0"/>
    <n v="0"/>
    <n v="0"/>
    <n v="0"/>
    <n v="0"/>
    <n v="19662"/>
    <n v="0"/>
    <n v="0"/>
    <n v="19662"/>
    <n v="0"/>
  </r>
  <r>
    <s v="INR"/>
    <x v="0"/>
    <x v="0"/>
    <s v="AF - B.E. Scholarship"/>
    <n v="0"/>
    <n v="0"/>
    <n v="0"/>
    <n v="0"/>
    <n v="87765"/>
    <n v="0"/>
    <n v="0"/>
    <n v="0"/>
    <n v="0"/>
    <n v="15000"/>
    <n v="0"/>
    <n v="0"/>
    <n v="102765"/>
    <n v="0"/>
    <n v="87765"/>
    <n v="0"/>
    <n v="15000"/>
  </r>
  <r>
    <s v="USD"/>
    <x v="0"/>
    <x v="0"/>
    <s v="AF - BE Scholarship"/>
    <n v="0"/>
    <n v="0"/>
    <n v="0"/>
    <n v="0"/>
    <n v="0"/>
    <n v="0"/>
    <n v="2210"/>
    <n v="0"/>
    <n v="0"/>
    <n v="0"/>
    <n v="0"/>
    <n v="0"/>
    <n v="2210"/>
    <n v="0"/>
    <n v="0"/>
    <n v="2210"/>
    <n v="0"/>
  </r>
  <r>
    <s v="USD"/>
    <x v="0"/>
    <x v="0"/>
    <s v="AF - Counseling"/>
    <n v="13500"/>
    <n v="0"/>
    <n v="0"/>
    <n v="0"/>
    <n v="0"/>
    <n v="0"/>
    <n v="0"/>
    <n v="0"/>
    <n v="0"/>
    <n v="0"/>
    <n v="0"/>
    <n v="0"/>
    <n v="13500"/>
    <n v="13500"/>
    <n v="0"/>
    <n v="0"/>
    <n v="0"/>
  </r>
  <r>
    <s v="INR"/>
    <x v="0"/>
    <x v="0"/>
    <s v="AF - Counseling Workshop"/>
    <n v="0"/>
    <n v="900"/>
    <n v="0"/>
    <n v="0"/>
    <n v="0"/>
    <n v="0"/>
    <n v="0"/>
    <n v="0"/>
    <n v="0"/>
    <n v="0"/>
    <n v="0"/>
    <n v="0"/>
    <n v="900"/>
    <n v="900"/>
    <n v="0"/>
    <n v="0"/>
    <n v="0"/>
  </r>
  <r>
    <s v="USD"/>
    <x v="0"/>
    <x v="0"/>
    <s v="AF - Counseling Workshop"/>
    <n v="0"/>
    <n v="0"/>
    <n v="14768"/>
    <n v="0"/>
    <n v="0"/>
    <n v="0"/>
    <n v="0"/>
    <n v="0"/>
    <n v="0"/>
    <n v="0"/>
    <n v="0"/>
    <n v="0"/>
    <n v="14768"/>
    <n v="14768"/>
    <n v="0"/>
    <n v="0"/>
    <n v="0"/>
  </r>
  <r>
    <s v="INR"/>
    <x v="0"/>
    <x v="0"/>
    <s v="AF - DECE Scholarship"/>
    <n v="0"/>
    <n v="0"/>
    <n v="0"/>
    <n v="4000"/>
    <n v="0"/>
    <n v="0"/>
    <n v="0"/>
    <n v="0"/>
    <n v="0"/>
    <n v="0"/>
    <n v="0"/>
    <n v="0"/>
    <n v="4000"/>
    <n v="0"/>
    <n v="4000"/>
    <n v="0"/>
    <n v="0"/>
  </r>
  <r>
    <s v="USD"/>
    <x v="0"/>
    <x v="0"/>
    <s v="AF - Diploma Scholarship - DECE (IGNOU)"/>
    <n v="0"/>
    <n v="0"/>
    <n v="0"/>
    <n v="0"/>
    <n v="0"/>
    <n v="2000"/>
    <n v="0"/>
    <n v="0"/>
    <n v="0"/>
    <n v="0"/>
    <n v="0"/>
    <n v="0"/>
    <n v="2000"/>
    <n v="0"/>
    <n v="2000"/>
    <n v="0"/>
    <n v="0"/>
  </r>
  <r>
    <s v="INR"/>
    <x v="0"/>
    <x v="0"/>
    <s v="AF - FY Bcom Scholarship"/>
    <n v="0"/>
    <n v="0"/>
    <n v="0"/>
    <n v="5000"/>
    <n v="5000"/>
    <n v="0"/>
    <n v="-5000"/>
    <n v="0"/>
    <n v="0"/>
    <n v="5000"/>
    <n v="0"/>
    <n v="0"/>
    <n v="10000"/>
    <n v="0"/>
    <n v="10000"/>
    <n v="0"/>
    <n v="0"/>
  </r>
  <r>
    <s v="INR"/>
    <x v="0"/>
    <x v="0"/>
    <s v="AF - M.Com Scholarship"/>
    <n v="0"/>
    <n v="0"/>
    <n v="0"/>
    <n v="2000"/>
    <n v="0"/>
    <n v="0"/>
    <n v="0"/>
    <n v="0"/>
    <n v="0"/>
    <n v="0"/>
    <n v="0"/>
    <n v="0"/>
    <n v="2000"/>
    <n v="0"/>
    <n v="2000"/>
    <n v="0"/>
    <n v="0"/>
  </r>
  <r>
    <s v="INR"/>
    <x v="0"/>
    <x v="0"/>
    <s v="AF - NIOS 10th Scholarship"/>
    <n v="0"/>
    <n v="0"/>
    <n v="0"/>
    <n v="0"/>
    <n v="0"/>
    <n v="0"/>
    <n v="0"/>
    <n v="0"/>
    <n v="0"/>
    <n v="1155"/>
    <n v="0"/>
    <n v="0"/>
    <n v="1155"/>
    <n v="0"/>
    <n v="0"/>
    <n v="0"/>
    <n v="1155"/>
  </r>
  <r>
    <s v="INR"/>
    <x v="0"/>
    <x v="0"/>
    <s v="AF - Scholarship (Vocational)"/>
    <n v="0"/>
    <n v="0"/>
    <n v="0"/>
    <n v="15450"/>
    <n v="4000"/>
    <n v="20590"/>
    <n v="0"/>
    <n v="0"/>
    <n v="0"/>
    <n v="0"/>
    <n v="13000"/>
    <n v="0"/>
    <n v="53040"/>
    <n v="0"/>
    <n v="40040"/>
    <n v="0"/>
    <n v="13000"/>
  </r>
  <r>
    <s v="INR"/>
    <x v="0"/>
    <x v="0"/>
    <s v="AF - SY BSc Scholarship"/>
    <n v="0"/>
    <n v="0"/>
    <n v="0"/>
    <n v="0"/>
    <n v="0"/>
    <n v="0"/>
    <n v="0"/>
    <n v="0"/>
    <n v="0"/>
    <n v="0"/>
    <n v="0"/>
    <n v="12732"/>
    <n v="12732"/>
    <n v="0"/>
    <n v="0"/>
    <n v="0"/>
    <n v="12732"/>
  </r>
  <r>
    <s v="INR"/>
    <x v="0"/>
    <x v="0"/>
    <s v="AF - TY Bcom Scholarship (G)"/>
    <n v="0"/>
    <n v="0"/>
    <n v="0"/>
    <n v="0"/>
    <n v="0"/>
    <n v="0"/>
    <n v="0"/>
    <n v="0"/>
    <n v="0"/>
    <n v="14326"/>
    <n v="0"/>
    <n v="0"/>
    <n v="14326"/>
    <n v="0"/>
    <n v="0"/>
    <n v="0"/>
    <n v="14326"/>
  </r>
  <r>
    <s v="USD"/>
    <x v="0"/>
    <x v="0"/>
    <s v="AF 11th &amp; 12th"/>
    <n v="5000"/>
    <n v="0"/>
    <n v="0"/>
    <n v="0"/>
    <n v="0"/>
    <n v="0"/>
    <n v="8000"/>
    <n v="0"/>
    <n v="0"/>
    <n v="0"/>
    <n v="0"/>
    <n v="0"/>
    <n v="13000"/>
    <n v="5000"/>
    <n v="0"/>
    <n v="8000"/>
    <n v="0"/>
  </r>
  <r>
    <s v="USD"/>
    <x v="0"/>
    <x v="0"/>
    <s v="AF -IX STD SCHOLARSHIP"/>
    <n v="0"/>
    <n v="0"/>
    <n v="300"/>
    <n v="0"/>
    <n v="0"/>
    <n v="0"/>
    <n v="0"/>
    <n v="0"/>
    <n v="0"/>
    <n v="0"/>
    <n v="0"/>
    <n v="0"/>
    <n v="300"/>
    <n v="300"/>
    <n v="0"/>
    <n v="0"/>
    <n v="0"/>
  </r>
  <r>
    <s v="USD"/>
    <x v="0"/>
    <x v="0"/>
    <s v="AF Scholarship Vocational"/>
    <n v="0"/>
    <n v="0"/>
    <n v="0"/>
    <n v="0"/>
    <n v="0"/>
    <n v="26326"/>
    <n v="0"/>
    <n v="0"/>
    <n v="0"/>
    <n v="0"/>
    <n v="0"/>
    <n v="0"/>
    <n v="26326"/>
    <n v="0"/>
    <n v="26326"/>
    <n v="0"/>
    <n v="0"/>
  </r>
  <r>
    <s v="INR"/>
    <x v="1"/>
    <x v="0"/>
    <s v="CC Teacher Honorarium (G)"/>
    <n v="0"/>
    <n v="0"/>
    <n v="0"/>
    <n v="5000"/>
    <n v="10000"/>
    <n v="0"/>
    <n v="0"/>
    <n v="0"/>
    <n v="0"/>
    <n v="0"/>
    <n v="10000"/>
    <n v="10000"/>
    <n v="35000"/>
    <n v="0"/>
    <n v="15000"/>
    <n v="0"/>
    <n v="20000"/>
  </r>
  <r>
    <s v="INR"/>
    <x v="1"/>
    <x v="0"/>
    <s v="CC Teacher Honorarium (GI)"/>
    <n v="16800"/>
    <n v="16800"/>
    <n v="0"/>
    <n v="16560"/>
    <n v="0"/>
    <n v="0"/>
    <n v="0"/>
    <n v="0"/>
    <n v="0"/>
    <n v="0"/>
    <n v="0"/>
    <n v="0"/>
    <n v="50160"/>
    <n v="33600"/>
    <n v="16560"/>
    <n v="0"/>
    <n v="0"/>
  </r>
  <r>
    <s v="USD"/>
    <x v="1"/>
    <x v="0"/>
    <s v="CC Teachers Honorarium (J)"/>
    <n v="0"/>
    <n v="0"/>
    <n v="0"/>
    <n v="0"/>
    <n v="0"/>
    <n v="10000"/>
    <n v="10000"/>
    <n v="10000"/>
    <n v="10000"/>
    <n v="10000"/>
    <n v="0"/>
    <n v="0"/>
    <n v="50000"/>
    <n v="0"/>
    <n v="10000"/>
    <n v="30000"/>
    <n v="10000"/>
  </r>
  <r>
    <s v="INR"/>
    <x v="1"/>
    <x v="0"/>
    <s v="CC Trainee Teacher (G)"/>
    <n v="0"/>
    <n v="0"/>
    <n v="0"/>
    <n v="1000"/>
    <n v="1500"/>
    <n v="0"/>
    <n v="0"/>
    <n v="0"/>
    <n v="0"/>
    <n v="0"/>
    <n v="1500"/>
    <n v="1500"/>
    <n v="5500"/>
    <n v="0"/>
    <n v="2500"/>
    <n v="0"/>
    <n v="3000"/>
  </r>
  <r>
    <s v="USD"/>
    <x v="1"/>
    <x v="0"/>
    <s v="CC Trainee Teacher (J)"/>
    <n v="0"/>
    <n v="0"/>
    <n v="500"/>
    <n v="0"/>
    <n v="0"/>
    <n v="1500"/>
    <n v="1500"/>
    <n v="1500"/>
    <n v="1500"/>
    <n v="1500"/>
    <n v="0"/>
    <n v="0"/>
    <n v="8000"/>
    <n v="500"/>
    <n v="1500"/>
    <n v="4500"/>
    <n v="1500"/>
  </r>
  <r>
    <s v="INR"/>
    <x v="0"/>
    <x v="0"/>
    <s v="IX STD SCHOLARSHIP"/>
    <n v="0"/>
    <n v="0"/>
    <n v="20310"/>
    <n v="-1000"/>
    <n v="0"/>
    <n v="0"/>
    <n v="0"/>
    <n v="0"/>
    <n v="0"/>
    <n v="0"/>
    <n v="0"/>
    <n v="0"/>
    <n v="19310"/>
    <n v="20310"/>
    <n v="-1000"/>
    <n v="0"/>
    <n v="0"/>
  </r>
  <r>
    <s v="INR"/>
    <x v="2"/>
    <x v="0"/>
    <s v="KG Nutrition (G)"/>
    <n v="0"/>
    <n v="0"/>
    <n v="0"/>
    <n v="0"/>
    <n v="1333"/>
    <n v="0"/>
    <n v="0"/>
    <n v="0"/>
    <n v="0"/>
    <n v="0"/>
    <n v="809"/>
    <n v="1059"/>
    <n v="3201"/>
    <n v="0"/>
    <n v="1333"/>
    <n v="0"/>
    <n v="1868"/>
  </r>
  <r>
    <s v="USD"/>
    <x v="2"/>
    <x v="0"/>
    <s v="KG Nutrition (J)"/>
    <n v="0"/>
    <n v="0"/>
    <n v="0"/>
    <n v="0"/>
    <n v="0"/>
    <n v="1125"/>
    <n v="936"/>
    <n v="613"/>
    <n v="1354"/>
    <n v="1174"/>
    <n v="0"/>
    <n v="0"/>
    <n v="5202"/>
    <n v="0"/>
    <n v="1125"/>
    <n v="2903"/>
    <n v="1174"/>
  </r>
  <r>
    <s v="INR"/>
    <x v="3"/>
    <x v="0"/>
    <s v="LC Nutrition (G)"/>
    <n v="7984"/>
    <n v="246"/>
    <n v="0"/>
    <n v="29869"/>
    <n v="10084"/>
    <n v="0"/>
    <n v="0"/>
    <n v="0"/>
    <n v="0"/>
    <n v="0"/>
    <n v="15400"/>
    <n v="30517"/>
    <n v="94100"/>
    <n v="8230"/>
    <n v="39953"/>
    <n v="0"/>
    <n v="45917"/>
  </r>
  <r>
    <s v="INR"/>
    <x v="3"/>
    <x v="0"/>
    <s v="LC Nutrition (GI)"/>
    <n v="0"/>
    <n v="0"/>
    <n v="6470"/>
    <n v="11530"/>
    <n v="15000"/>
    <n v="0"/>
    <n v="0"/>
    <n v="0"/>
    <n v="0"/>
    <n v="0"/>
    <n v="0"/>
    <n v="0"/>
    <n v="33000"/>
    <n v="6470"/>
    <n v="26530"/>
    <n v="0"/>
    <n v="0"/>
  </r>
  <r>
    <s v="USD"/>
    <x v="3"/>
    <x v="0"/>
    <s v="LC Nutrition (J)"/>
    <n v="0"/>
    <n v="0"/>
    <n v="0"/>
    <n v="0"/>
    <n v="0"/>
    <n v="36709"/>
    <n v="23583"/>
    <n v="19065"/>
    <n v="25802"/>
    <n v="32541"/>
    <n v="0"/>
    <n v="0"/>
    <n v="137700"/>
    <n v="0"/>
    <n v="36709"/>
    <n v="68450"/>
    <n v="32541"/>
  </r>
  <r>
    <s v="USD"/>
    <x v="3"/>
    <x v="0"/>
    <s v="LC Nutrition (T)"/>
    <n v="0"/>
    <n v="0"/>
    <n v="4530"/>
    <n v="0"/>
    <n v="0"/>
    <n v="0"/>
    <n v="0"/>
    <n v="0"/>
    <n v="0"/>
    <n v="0"/>
    <n v="0"/>
    <n v="0"/>
    <n v="4530"/>
    <n v="4530"/>
    <n v="0"/>
    <n v="0"/>
    <n v="0"/>
  </r>
  <r>
    <s v="INR"/>
    <x v="4"/>
    <x v="0"/>
    <s v="Mgmt. Programe Manager Hon. (G)"/>
    <n v="0"/>
    <n v="0"/>
    <n v="0"/>
    <n v="8440"/>
    <n v="25000"/>
    <n v="0"/>
    <n v="0"/>
    <n v="0"/>
    <n v="0"/>
    <n v="0"/>
    <n v="25000"/>
    <n v="25000"/>
    <n v="83440"/>
    <n v="0"/>
    <n v="33440"/>
    <n v="0"/>
    <n v="50000"/>
  </r>
  <r>
    <s v="USD"/>
    <x v="4"/>
    <x v="0"/>
    <s v="Mgmt. Programe Manager Hon. (J)"/>
    <n v="0"/>
    <n v="0"/>
    <n v="0"/>
    <n v="0"/>
    <n v="0"/>
    <n v="25000"/>
    <n v="25000"/>
    <n v="25000"/>
    <n v="25000"/>
    <n v="25000"/>
    <n v="0"/>
    <n v="0"/>
    <n v="125000"/>
    <n v="0"/>
    <n v="25000"/>
    <n v="75000"/>
    <n v="25000"/>
  </r>
  <r>
    <s v="USD"/>
    <x v="4"/>
    <x v="0"/>
    <s v="Mgmt. Programe Manager Hon. (T)"/>
    <n v="0"/>
    <n v="0"/>
    <n v="25000"/>
    <n v="0"/>
    <n v="0"/>
    <n v="0"/>
    <n v="0"/>
    <n v="0"/>
    <n v="0"/>
    <n v="0"/>
    <n v="0"/>
    <n v="0"/>
    <n v="25000"/>
    <n v="25000"/>
    <n v="0"/>
    <n v="0"/>
    <n v="0"/>
  </r>
  <r>
    <s v="INR"/>
    <x v="0"/>
    <x v="0"/>
    <s v="SF College / Diploma / Vocational (G)"/>
    <n v="0"/>
    <n v="7175"/>
    <n v="17646"/>
    <n v="0"/>
    <n v="0"/>
    <n v="0"/>
    <n v="0"/>
    <n v="0"/>
    <n v="0"/>
    <n v="0"/>
    <n v="0"/>
    <n v="0"/>
    <n v="24821"/>
    <n v="24821"/>
    <n v="0"/>
    <n v="0"/>
    <n v="0"/>
  </r>
  <r>
    <s v="INR"/>
    <x v="0"/>
    <x v="0"/>
    <s v="SF Tuition Fee  Sandeep Gupta (G)"/>
    <n v="0"/>
    <n v="18762"/>
    <n v="0"/>
    <n v="0"/>
    <n v="0"/>
    <n v="0"/>
    <n v="0"/>
    <n v="0"/>
    <n v="0"/>
    <n v="0"/>
    <n v="0"/>
    <n v="0"/>
    <n v="18762"/>
    <n v="18762"/>
    <n v="0"/>
    <n v="0"/>
    <n v="0"/>
  </r>
  <r>
    <s v="INR"/>
    <x v="5"/>
    <x v="0"/>
    <s v="SSP Teachers Honorarium (G)"/>
    <n v="0"/>
    <n v="15750"/>
    <n v="0"/>
    <n v="21750"/>
    <n v="25950"/>
    <n v="0"/>
    <n v="0"/>
    <n v="0"/>
    <n v="0"/>
    <n v="4392"/>
    <n v="25584"/>
    <n v="25675"/>
    <n v="119101"/>
    <n v="15750"/>
    <n v="47700"/>
    <n v="0"/>
    <n v="55651"/>
  </r>
  <r>
    <s v="USD"/>
    <x v="5"/>
    <x v="0"/>
    <s v="SSP Teachers Honorarium (J)"/>
    <n v="22750"/>
    <n v="0"/>
    <n v="20750"/>
    <n v="0"/>
    <n v="0"/>
    <n v="25808"/>
    <n v="25950"/>
    <n v="25926"/>
    <n v="24983"/>
    <n v="18950"/>
    <n v="0"/>
    <n v="0"/>
    <n v="165117"/>
    <n v="43500"/>
    <n v="25808"/>
    <n v="76859"/>
    <n v="18950"/>
  </r>
  <r>
    <s v="INR"/>
    <x v="0"/>
    <x v="0"/>
    <s v="VIII STD Scholarship"/>
    <n v="0"/>
    <n v="0"/>
    <n v="19560"/>
    <n v="-1000"/>
    <n v="0"/>
    <n v="0"/>
    <n v="0"/>
    <n v="0"/>
    <n v="0"/>
    <n v="0"/>
    <n v="0"/>
    <n v="0"/>
    <n v="18560"/>
    <n v="19560"/>
    <n v="-1000"/>
    <n v="0"/>
    <n v="0"/>
  </r>
  <r>
    <s v="INR"/>
    <x v="0"/>
    <x v="0"/>
    <s v="X Std. Scholarship"/>
    <n v="0"/>
    <n v="0"/>
    <n v="29912"/>
    <n v="0"/>
    <n v="0"/>
    <n v="0"/>
    <n v="0"/>
    <n v="-19662"/>
    <n v="0"/>
    <n v="0"/>
    <n v="0"/>
    <n v="0"/>
    <n v="10250"/>
    <n v="29912"/>
    <n v="0"/>
    <n v="-19662"/>
    <n v="0"/>
  </r>
  <r>
    <s v="INR"/>
    <x v="0"/>
    <x v="0"/>
    <s v="XI Std. Scholarship"/>
    <n v="0"/>
    <n v="0"/>
    <n v="7675"/>
    <n v="0"/>
    <n v="5000"/>
    <n v="0"/>
    <n v="0"/>
    <n v="0"/>
    <n v="0"/>
    <n v="0"/>
    <n v="0"/>
    <n v="0"/>
    <n v="12675"/>
    <n v="7675"/>
    <n v="5000"/>
    <n v="0"/>
    <n v="0"/>
  </r>
  <r>
    <s v="INR"/>
    <x v="0"/>
    <x v="0"/>
    <s v="XII Std. Scholarship"/>
    <n v="0"/>
    <n v="0"/>
    <n v="18200"/>
    <n v="0"/>
    <n v="-7500"/>
    <n v="0"/>
    <n v="0"/>
    <n v="0"/>
    <n v="0"/>
    <n v="0"/>
    <n v="0"/>
    <n v="0"/>
    <n v="10700"/>
    <n v="18200"/>
    <n v="-7500"/>
    <n v="0"/>
    <n v="0"/>
  </r>
  <r>
    <s v="INR"/>
    <x v="1"/>
    <x v="1"/>
    <s v="CC Maint &amp; Repairs (GI)"/>
    <n v="0"/>
    <n v="1900"/>
    <n v="0"/>
    <n v="1800"/>
    <n v="2100"/>
    <n v="900"/>
    <n v="0"/>
    <n v="0"/>
    <n v="0"/>
    <n v="0"/>
    <n v="2450"/>
    <n v="1600"/>
    <n v="10750"/>
    <n v="1900"/>
    <n v="4800"/>
    <n v="0"/>
    <n v="4050"/>
  </r>
  <r>
    <s v="USD"/>
    <x v="1"/>
    <x v="1"/>
    <s v="Cc Mainte &amp; Repairs (J)"/>
    <n v="0"/>
    <n v="0"/>
    <n v="0"/>
    <n v="0"/>
    <n v="0"/>
    <n v="0"/>
    <n v="0"/>
    <n v="840"/>
    <n v="24000"/>
    <n v="0"/>
    <n v="0"/>
    <n v="0"/>
    <n v="24840"/>
    <n v="0"/>
    <n v="0"/>
    <n v="24840"/>
    <n v="0"/>
  </r>
  <r>
    <s v="INR"/>
    <x v="3"/>
    <x v="1"/>
    <s v="HUL Honorarium (G)"/>
    <n v="0"/>
    <n v="0"/>
    <n v="0"/>
    <n v="0"/>
    <n v="0"/>
    <n v="0"/>
    <n v="0"/>
    <n v="0"/>
    <n v="0"/>
    <n v="0"/>
    <n v="765"/>
    <n v="1225"/>
    <n v="1990"/>
    <n v="0"/>
    <n v="0"/>
    <n v="0"/>
    <n v="1990"/>
  </r>
  <r>
    <s v="USD"/>
    <x v="3"/>
    <x v="1"/>
    <s v="HUL Honorarium (J)"/>
    <n v="0"/>
    <n v="0"/>
    <n v="0"/>
    <n v="0"/>
    <n v="0"/>
    <n v="1300"/>
    <n v="1275"/>
    <n v="550"/>
    <n v="1200"/>
    <n v="0"/>
    <n v="0"/>
    <n v="0"/>
    <n v="4325"/>
    <n v="0"/>
    <n v="1300"/>
    <n v="3025"/>
    <n v="0"/>
  </r>
  <r>
    <s v="USD"/>
    <x v="3"/>
    <x v="1"/>
    <s v="HUL Lib Honorarium (J)"/>
    <n v="0"/>
    <n v="0"/>
    <n v="0"/>
    <n v="0"/>
    <n v="0"/>
    <n v="0"/>
    <n v="0"/>
    <n v="0"/>
    <n v="0"/>
    <n v="1020"/>
    <n v="0"/>
    <n v="0"/>
    <n v="1020"/>
    <n v="0"/>
    <n v="0"/>
    <n v="0"/>
    <n v="1020"/>
  </r>
  <r>
    <s v="INR"/>
    <x v="3"/>
    <x v="1"/>
    <s v="HUL Teachers Honorarium (G)"/>
    <n v="0"/>
    <n v="0"/>
    <n v="0"/>
    <n v="2625"/>
    <n v="0"/>
    <n v="0"/>
    <n v="0"/>
    <n v="0"/>
    <n v="0"/>
    <n v="0"/>
    <n v="0"/>
    <n v="0"/>
    <n v="2625"/>
    <n v="0"/>
    <n v="2625"/>
    <n v="0"/>
    <n v="0"/>
  </r>
  <r>
    <s v="INR"/>
    <x v="3"/>
    <x v="1"/>
    <s v="LC Teacher Honorarium (GI)"/>
    <n v="12000"/>
    <n v="12000"/>
    <n v="4000"/>
    <n v="20000"/>
    <n v="4000"/>
    <n v="12000"/>
    <n v="8000"/>
    <n v="12000"/>
    <n v="7900"/>
    <n v="39040"/>
    <n v="47040"/>
    <n v="29800"/>
    <n v="207780"/>
    <n v="28000"/>
    <n v="36000"/>
    <n v="27900"/>
    <n v="115880"/>
  </r>
  <r>
    <s v="USD"/>
    <x v="3"/>
    <x v="1"/>
    <s v="LC Teacher Honorarium (J)"/>
    <n v="0"/>
    <n v="0"/>
    <n v="0"/>
    <n v="0"/>
    <n v="0"/>
    <n v="43190"/>
    <n v="47190"/>
    <n v="42750"/>
    <n v="58423"/>
    <n v="22645"/>
    <n v="0"/>
    <n v="0"/>
    <n v="214198"/>
    <n v="0"/>
    <n v="43190"/>
    <n v="148363"/>
    <n v="22645"/>
  </r>
  <r>
    <s v="USD"/>
    <x v="3"/>
    <x v="1"/>
    <s v="LC Teacher Honorarium (T)"/>
    <n v="38190"/>
    <n v="0"/>
    <n v="55840"/>
    <n v="0"/>
    <n v="0"/>
    <n v="0"/>
    <n v="0"/>
    <n v="0"/>
    <n v="0"/>
    <n v="0"/>
    <n v="0"/>
    <n v="0"/>
    <n v="94030"/>
    <n v="94030"/>
    <n v="0"/>
    <n v="0"/>
    <n v="0"/>
  </r>
  <r>
    <s v="USD"/>
    <x v="3"/>
    <x v="1"/>
    <s v="LC Teachers  Honorarium (GI)"/>
    <n v="4300"/>
    <n v="0"/>
    <n v="0"/>
    <n v="0"/>
    <n v="0"/>
    <n v="0"/>
    <n v="0"/>
    <n v="0"/>
    <n v="0"/>
    <n v="0"/>
    <n v="0"/>
    <n v="0"/>
    <n v="4300"/>
    <n v="4300"/>
    <n v="0"/>
    <n v="0"/>
    <n v="0"/>
  </r>
  <r>
    <s v="INR"/>
    <x v="3"/>
    <x v="1"/>
    <s v="LC Teachers Honorarium (G)"/>
    <n v="0"/>
    <n v="49631"/>
    <n v="1500"/>
    <n v="39690"/>
    <n v="55690"/>
    <n v="0"/>
    <n v="0"/>
    <n v="0"/>
    <n v="0"/>
    <n v="2505"/>
    <n v="19707"/>
    <n v="36190"/>
    <n v="204913"/>
    <n v="51131"/>
    <n v="95380"/>
    <n v="0"/>
    <n v="58402"/>
  </r>
  <r>
    <s v="INR"/>
    <x v="4"/>
    <x v="1"/>
    <s v="Mgmt. CEO/ Edu.Head Honorarium (G)"/>
    <n v="2105"/>
    <n v="39640"/>
    <n v="2027"/>
    <n v="50000"/>
    <n v="50000"/>
    <n v="0"/>
    <n v="0"/>
    <n v="0"/>
    <n v="0"/>
    <n v="50000"/>
    <n v="50000"/>
    <n v="50000"/>
    <n v="293772"/>
    <n v="43772"/>
    <n v="100000"/>
    <n v="0"/>
    <n v="150000"/>
  </r>
  <r>
    <s v="USD"/>
    <x v="4"/>
    <x v="1"/>
    <s v="Mgmt. CEO/Edu. Head Honorarium (J)"/>
    <n v="0"/>
    <n v="0"/>
    <n v="47973"/>
    <n v="0"/>
    <n v="0"/>
    <n v="50000"/>
    <n v="50000"/>
    <n v="50000"/>
    <n v="50000"/>
    <n v="0"/>
    <n v="0"/>
    <n v="0"/>
    <n v="247973"/>
    <n v="47973"/>
    <n v="50000"/>
    <n v="150000"/>
    <n v="0"/>
  </r>
  <r>
    <s v="USD"/>
    <x v="4"/>
    <x v="1"/>
    <s v="Mgmt. CEO/Edu. Head Honorarium (T)"/>
    <n v="47895"/>
    <n v="2027"/>
    <n v="0"/>
    <n v="0"/>
    <n v="0"/>
    <n v="0"/>
    <n v="0"/>
    <n v="0"/>
    <n v="0"/>
    <n v="0"/>
    <n v="0"/>
    <n v="0"/>
    <n v="49922"/>
    <n v="49922"/>
    <n v="0"/>
    <n v="0"/>
    <n v="0"/>
  </r>
  <r>
    <s v="USD"/>
    <x v="3"/>
    <x v="2"/>
    <s v="Asst Teacher Stipend (T)"/>
    <n v="2750"/>
    <n v="0"/>
    <n v="0"/>
    <n v="0"/>
    <n v="0"/>
    <n v="0"/>
    <n v="0"/>
    <n v="0"/>
    <n v="0"/>
    <n v="0"/>
    <n v="0"/>
    <n v="0"/>
    <n v="2750"/>
    <n v="2750"/>
    <n v="0"/>
    <n v="0"/>
    <n v="0"/>
  </r>
  <r>
    <s v="INR"/>
    <x v="2"/>
    <x v="2"/>
    <s v="KG Teachers Honorarium (G)"/>
    <n v="0"/>
    <n v="3000"/>
    <n v="0"/>
    <n v="9125"/>
    <n v="9125"/>
    <n v="0"/>
    <n v="0"/>
    <n v="0"/>
    <n v="0"/>
    <n v="0"/>
    <n v="9038"/>
    <n v="9125"/>
    <n v="39413"/>
    <n v="3000"/>
    <n v="18250"/>
    <n v="0"/>
    <n v="18163"/>
  </r>
  <r>
    <s v="USD"/>
    <x v="2"/>
    <x v="2"/>
    <s v="KG Teachers Honorarium (J)"/>
    <n v="0"/>
    <n v="0"/>
    <n v="0"/>
    <n v="0"/>
    <n v="0"/>
    <n v="9125"/>
    <n v="9125"/>
    <n v="2625"/>
    <n v="9038"/>
    <n v="9038"/>
    <n v="0"/>
    <n v="0"/>
    <n v="38951"/>
    <n v="0"/>
    <n v="9125"/>
    <n v="20788"/>
    <n v="9038"/>
  </r>
  <r>
    <s v="USD"/>
    <x v="2"/>
    <x v="2"/>
    <s v="KG Teachers Honorarium (T)"/>
    <n v="3150"/>
    <n v="0"/>
    <n v="3500"/>
    <n v="0"/>
    <n v="0"/>
    <n v="0"/>
    <n v="0"/>
    <n v="6500"/>
    <n v="0"/>
    <n v="0"/>
    <n v="0"/>
    <n v="0"/>
    <n v="13150"/>
    <n v="6650"/>
    <n v="0"/>
    <n v="6500"/>
    <n v="0"/>
  </r>
  <r>
    <s v="USD"/>
    <x v="3"/>
    <x v="2"/>
    <s v="LC Assistant Teacher Stipend (J)"/>
    <n v="0"/>
    <n v="0"/>
    <n v="4500"/>
    <n v="0"/>
    <n v="0"/>
    <n v="9450"/>
    <n v="9450"/>
    <n v="8850"/>
    <n v="6250"/>
    <n v="7000"/>
    <n v="0"/>
    <n v="0"/>
    <n v="45500"/>
    <n v="4500"/>
    <n v="9450"/>
    <n v="24550"/>
    <n v="7000"/>
  </r>
  <r>
    <s v="INR"/>
    <x v="3"/>
    <x v="2"/>
    <s v="LC Asstt. Teacher Stipend (G)"/>
    <n v="0"/>
    <n v="1500"/>
    <n v="0"/>
    <n v="7000"/>
    <n v="8450"/>
    <n v="0"/>
    <n v="0"/>
    <n v="0"/>
    <n v="0"/>
    <n v="0"/>
    <n v="6850"/>
    <n v="5800"/>
    <n v="29600"/>
    <n v="1500"/>
    <n v="15450"/>
    <n v="0"/>
    <n v="12650"/>
  </r>
  <r>
    <s v="USD"/>
    <x v="3"/>
    <x v="2"/>
    <s v="LC Asstt. Teachers Stipend (T)"/>
    <n v="2000"/>
    <n v="3250"/>
    <n v="0"/>
    <n v="0"/>
    <n v="0"/>
    <n v="0"/>
    <n v="0"/>
    <n v="0"/>
    <n v="0"/>
    <n v="0"/>
    <n v="0"/>
    <n v="0"/>
    <n v="5250"/>
    <n v="5250"/>
    <n v="0"/>
    <n v="0"/>
    <n v="0"/>
  </r>
  <r>
    <s v="INR"/>
    <x v="4"/>
    <x v="2"/>
    <s v="Mgmt Educ Officer (G)"/>
    <n v="0"/>
    <n v="0"/>
    <n v="0"/>
    <n v="25000"/>
    <n v="25000"/>
    <n v="0"/>
    <n v="0"/>
    <n v="0"/>
    <n v="0"/>
    <n v="0"/>
    <n v="14000"/>
    <n v="14000"/>
    <n v="78000"/>
    <n v="0"/>
    <n v="50000"/>
    <n v="0"/>
    <n v="28000"/>
  </r>
  <r>
    <s v="USD"/>
    <x v="4"/>
    <x v="2"/>
    <s v="Mgmt Educ Officer (J)"/>
    <n v="0"/>
    <n v="0"/>
    <n v="17500"/>
    <n v="0"/>
    <n v="0"/>
    <n v="25000"/>
    <n v="25000"/>
    <n v="14000"/>
    <n v="14000"/>
    <n v="14000"/>
    <n v="0"/>
    <n v="0"/>
    <n v="109500"/>
    <n v="17500"/>
    <n v="25000"/>
    <n v="53000"/>
    <n v="14000"/>
  </r>
  <r>
    <s v="INR"/>
    <x v="2"/>
    <x v="3"/>
    <s v="KG Asstt. Teacher Honorarium (G)"/>
    <n v="0"/>
    <n v="0"/>
    <n v="0"/>
    <n v="1250"/>
    <n v="1500"/>
    <n v="0"/>
    <n v="0"/>
    <n v="0"/>
    <n v="0"/>
    <n v="0"/>
    <n v="1500"/>
    <n v="1500"/>
    <n v="5750"/>
    <n v="0"/>
    <n v="2750"/>
    <n v="0"/>
    <n v="3000"/>
  </r>
  <r>
    <s v="USD"/>
    <x v="2"/>
    <x v="3"/>
    <s v="KG Asstt. Teacher Stipend (T)"/>
    <n v="1250"/>
    <n v="1250"/>
    <n v="0"/>
    <n v="0"/>
    <n v="0"/>
    <n v="0"/>
    <n v="0"/>
    <n v="0"/>
    <n v="0"/>
    <n v="0"/>
    <n v="0"/>
    <n v="0"/>
    <n v="2500"/>
    <n v="2500"/>
    <n v="0"/>
    <n v="0"/>
    <n v="0"/>
  </r>
  <r>
    <s v="INR"/>
    <x v="4"/>
    <x v="3"/>
    <s v="Mgmt Admin Co-Ord (G)"/>
    <n v="0"/>
    <n v="16000"/>
    <n v="0"/>
    <n v="19000"/>
    <n v="19000"/>
    <n v="0"/>
    <n v="0"/>
    <n v="0"/>
    <n v="0"/>
    <n v="0"/>
    <n v="14000"/>
    <n v="14195"/>
    <n v="82195"/>
    <n v="16000"/>
    <n v="38000"/>
    <n v="0"/>
    <n v="28195"/>
  </r>
  <r>
    <s v="USD"/>
    <x v="4"/>
    <x v="3"/>
    <s v="Mgmt Admin Co-Ord (J)"/>
    <n v="0"/>
    <n v="0"/>
    <n v="19000"/>
    <n v="0"/>
    <n v="0"/>
    <n v="19000"/>
    <n v="19000"/>
    <n v="19000"/>
    <n v="19000"/>
    <n v="16308"/>
    <n v="0"/>
    <n v="0"/>
    <n v="111308"/>
    <n v="19000"/>
    <n v="19000"/>
    <n v="57000"/>
    <n v="16308"/>
  </r>
  <r>
    <s v="USD"/>
    <x v="4"/>
    <x v="3"/>
    <s v="Mgmt Admin Co-Ord (T)"/>
    <n v="16000"/>
    <n v="0"/>
    <n v="0"/>
    <n v="0"/>
    <n v="0"/>
    <n v="0"/>
    <n v="0"/>
    <n v="0"/>
    <n v="0"/>
    <n v="0"/>
    <n v="0"/>
    <n v="0"/>
    <n v="16000"/>
    <n v="16000"/>
    <n v="0"/>
    <n v="0"/>
    <n v="0"/>
  </r>
  <r>
    <s v="USD"/>
    <x v="2"/>
    <x v="3"/>
    <s v="K.G Asst Teacher Stipend (J)"/>
    <n v="0"/>
    <n v="0"/>
    <n v="1000"/>
    <n v="0"/>
    <n v="0"/>
    <n v="1500"/>
    <n v="1500"/>
    <n v="1500"/>
    <n v="1500"/>
    <n v="1500"/>
    <n v="0"/>
    <n v="0"/>
    <n v="8500"/>
    <n v="1000"/>
    <n v="1500"/>
    <n v="4500"/>
    <n v="1500"/>
  </r>
  <r>
    <s v="INR"/>
    <x v="4"/>
    <x v="4"/>
    <s v="Audit Fees"/>
    <n v="0"/>
    <n v="0"/>
    <n v="0"/>
    <n v="0"/>
    <n v="0"/>
    <n v="0"/>
    <n v="0"/>
    <n v="0"/>
    <n v="0"/>
    <n v="0"/>
    <n v="0"/>
    <n v="45000"/>
    <n v="45000"/>
    <n v="0"/>
    <n v="0"/>
    <n v="0"/>
    <n v="45000"/>
  </r>
  <r>
    <s v="USD"/>
    <x v="4"/>
    <x v="4"/>
    <s v="Audit Fees"/>
    <n v="0"/>
    <n v="0"/>
    <n v="0"/>
    <n v="0"/>
    <n v="0"/>
    <n v="0"/>
    <n v="1124"/>
    <n v="0"/>
    <n v="0"/>
    <n v="0"/>
    <n v="0"/>
    <n v="0"/>
    <n v="1124"/>
    <n v="0"/>
    <n v="0"/>
    <n v="1124"/>
    <n v="0"/>
  </r>
  <r>
    <s v="INR"/>
    <x v="4"/>
    <x v="4"/>
    <s v="Travel and Transport (G)"/>
    <n v="0"/>
    <n v="16392"/>
    <n v="3575"/>
    <n v="0"/>
    <n v="0"/>
    <n v="0"/>
    <n v="0"/>
    <n v="0"/>
    <n v="0"/>
    <n v="0"/>
    <n v="0"/>
    <n v="0"/>
    <n v="19967"/>
    <n v="19967"/>
    <n v="0"/>
    <n v="0"/>
    <n v="0"/>
  </r>
  <r>
    <s v="INR"/>
    <x v="4"/>
    <x v="5"/>
    <s v="Accountant  (G)"/>
    <n v="0"/>
    <n v="8100"/>
    <n v="900"/>
    <n v="9000"/>
    <n v="9000"/>
    <n v="0"/>
    <n v="0"/>
    <n v="0"/>
    <n v="0"/>
    <n v="9000"/>
    <n v="9000"/>
    <n v="9000"/>
    <n v="54000"/>
    <n v="9000"/>
    <n v="18000"/>
    <n v="0"/>
    <n v="27000"/>
  </r>
  <r>
    <s v="USD"/>
    <x v="4"/>
    <x v="5"/>
    <s v="Accountant (J)"/>
    <n v="0"/>
    <n v="900"/>
    <n v="8100"/>
    <n v="0"/>
    <n v="0"/>
    <n v="9000"/>
    <n v="9000"/>
    <n v="9000"/>
    <n v="9000"/>
    <n v="0"/>
    <n v="0"/>
    <n v="0"/>
    <n v="45000"/>
    <n v="9000"/>
    <n v="9000"/>
    <n v="27000"/>
    <n v="0"/>
  </r>
  <r>
    <s v="USD"/>
    <x v="1"/>
    <x v="5"/>
    <s v="CC - Training &amp; Books"/>
    <n v="0"/>
    <n v="0"/>
    <n v="18000"/>
    <n v="0"/>
    <n v="0"/>
    <n v="0"/>
    <n v="0"/>
    <n v="0"/>
    <n v="0"/>
    <n v="0"/>
    <n v="0"/>
    <n v="0"/>
    <n v="18000"/>
    <n v="18000"/>
    <n v="0"/>
    <n v="0"/>
    <n v="0"/>
  </r>
  <r>
    <s v="USD"/>
    <x v="3"/>
    <x v="5"/>
    <s v="LC Curriculum Devlopment"/>
    <n v="25000"/>
    <n v="0"/>
    <n v="0"/>
    <n v="0"/>
    <n v="0"/>
    <n v="0"/>
    <n v="0"/>
    <n v="0"/>
    <n v="0"/>
    <n v="0"/>
    <n v="0"/>
    <n v="0"/>
    <n v="25000"/>
    <n v="25000"/>
    <n v="0"/>
    <n v="0"/>
    <n v="0"/>
  </r>
  <r>
    <s v="USD"/>
    <x v="4"/>
    <x v="6"/>
    <s v="Bank Charges"/>
    <n v="0"/>
    <n v="574.05999999999995"/>
    <n v="0"/>
    <n v="0"/>
    <n v="0"/>
    <n v="0"/>
    <n v="0"/>
    <n v="156.77000000000001"/>
    <n v="0"/>
    <n v="0"/>
    <n v="0"/>
    <n v="0"/>
    <n v="730.82999999999993"/>
    <n v="574.05999999999995"/>
    <n v="0"/>
    <n v="156.77000000000001"/>
    <n v="0"/>
  </r>
  <r>
    <s v="USD"/>
    <x v="4"/>
    <x v="6"/>
    <s v="Courier Misc (J)"/>
    <n v="0"/>
    <n v="0"/>
    <n v="0"/>
    <n v="0"/>
    <n v="0"/>
    <n v="0"/>
    <n v="0"/>
    <n v="0"/>
    <n v="0"/>
    <n v="460"/>
    <n v="0"/>
    <n v="0"/>
    <n v="460"/>
    <n v="0"/>
    <n v="0"/>
    <n v="0"/>
    <n v="460"/>
  </r>
  <r>
    <s v="USD"/>
    <x v="3"/>
    <x v="6"/>
    <s v="LC Community Co-Ord (J)"/>
    <n v="0"/>
    <n v="0"/>
    <n v="0"/>
    <n v="0"/>
    <n v="0"/>
    <n v="0"/>
    <n v="3000"/>
    <n v="0"/>
    <n v="2000"/>
    <n v="1000"/>
    <n v="0"/>
    <n v="0"/>
    <n v="6000"/>
    <n v="0"/>
    <n v="0"/>
    <n v="5000"/>
    <n v="1000"/>
  </r>
  <r>
    <s v="USD"/>
    <x v="3"/>
    <x v="6"/>
    <s v="LC Community Co-Ordinator Hon (T)"/>
    <n v="4834"/>
    <n v="0"/>
    <n v="0"/>
    <n v="0"/>
    <n v="0"/>
    <n v="0"/>
    <n v="0"/>
    <n v="0"/>
    <n v="0"/>
    <n v="0"/>
    <n v="0"/>
    <n v="0"/>
    <n v="4834"/>
    <n v="4834"/>
    <n v="0"/>
    <n v="0"/>
    <n v="0"/>
  </r>
  <r>
    <s v="INR"/>
    <x v="3"/>
    <x v="6"/>
    <s v="LC Community Co-Ordinator Hon. (G)"/>
    <n v="0"/>
    <n v="3500"/>
    <n v="0"/>
    <n v="1000"/>
    <n v="0"/>
    <n v="0"/>
    <n v="0"/>
    <n v="0"/>
    <n v="0"/>
    <n v="0"/>
    <n v="1000"/>
    <n v="1000"/>
    <n v="6500"/>
    <n v="3500"/>
    <n v="1000"/>
    <n v="0"/>
    <n v="2000"/>
  </r>
  <r>
    <s v="USD"/>
    <x v="3"/>
    <x v="6"/>
    <s v="LC Co-Ordinator (T)"/>
    <n v="0"/>
    <n v="0"/>
    <n v="1000"/>
    <n v="0"/>
    <n v="0"/>
    <n v="0"/>
    <n v="0"/>
    <n v="0"/>
    <n v="0"/>
    <n v="0"/>
    <n v="0"/>
    <n v="0"/>
    <n v="1000"/>
    <n v="1000"/>
    <n v="0"/>
    <n v="0"/>
    <n v="0"/>
  </r>
  <r>
    <s v="USD"/>
    <x v="4"/>
    <x v="6"/>
    <s v="Misc (J)"/>
    <n v="0"/>
    <n v="0"/>
    <n v="0"/>
    <n v="0"/>
    <n v="0"/>
    <n v="50"/>
    <n v="0"/>
    <n v="0"/>
    <n v="2000"/>
    <n v="0"/>
    <n v="0"/>
    <n v="0"/>
    <n v="2050"/>
    <n v="0"/>
    <n v="50"/>
    <n v="2000"/>
    <n v="0"/>
  </r>
  <r>
    <s v="INR"/>
    <x v="5"/>
    <x v="6"/>
    <s v="SSP Nutrition (G)"/>
    <n v="0"/>
    <n v="0"/>
    <n v="0"/>
    <n v="0"/>
    <n v="4270"/>
    <n v="0"/>
    <n v="0"/>
    <n v="0"/>
    <n v="0"/>
    <n v="0"/>
    <n v="3400"/>
    <n v="5141"/>
    <n v="12811"/>
    <n v="0"/>
    <n v="4270"/>
    <n v="0"/>
    <n v="8541"/>
  </r>
  <r>
    <s v="USD"/>
    <x v="5"/>
    <x v="6"/>
    <s v="SSP Nutrition (J)"/>
    <n v="115"/>
    <n v="0"/>
    <n v="0"/>
    <n v="0"/>
    <n v="0"/>
    <n v="3126"/>
    <n v="2840"/>
    <n v="1750"/>
    <n v="2170"/>
    <n v="3140"/>
    <n v="0"/>
    <n v="0"/>
    <n v="13141"/>
    <n v="115"/>
    <n v="3126"/>
    <n v="6760"/>
    <n v="3140"/>
  </r>
  <r>
    <s v="INR"/>
    <x v="2"/>
    <x v="7"/>
    <s v="KG House Keeping (G)"/>
    <n v="0"/>
    <n v="0"/>
    <n v="0"/>
    <n v="1600"/>
    <n v="1600"/>
    <n v="0"/>
    <n v="0"/>
    <n v="0"/>
    <n v="0"/>
    <n v="0"/>
    <n v="1800"/>
    <n v="1400"/>
    <n v="6400"/>
    <n v="0"/>
    <n v="3200"/>
    <n v="0"/>
    <n v="3200"/>
  </r>
  <r>
    <s v="USD"/>
    <x v="2"/>
    <x v="7"/>
    <s v="KG House Keeping (T)"/>
    <n v="1220"/>
    <n v="600"/>
    <n v="0"/>
    <n v="0"/>
    <n v="0"/>
    <n v="0"/>
    <n v="0"/>
    <n v="0"/>
    <n v="0"/>
    <n v="0"/>
    <n v="0"/>
    <n v="0"/>
    <n v="1820"/>
    <n v="1820"/>
    <n v="0"/>
    <n v="0"/>
    <n v="0"/>
  </r>
  <r>
    <s v="USD"/>
    <x v="2"/>
    <x v="7"/>
    <s v="KG Housekeeping (J)"/>
    <n v="0"/>
    <n v="0"/>
    <n v="300"/>
    <n v="0"/>
    <n v="0"/>
    <n v="1600"/>
    <n v="1600"/>
    <n v="1100"/>
    <n v="1600"/>
    <n v="1600"/>
    <n v="0"/>
    <n v="0"/>
    <n v="7800"/>
    <n v="300"/>
    <n v="1600"/>
    <n v="4300"/>
    <n v="1600"/>
  </r>
  <r>
    <s v="INR"/>
    <x v="3"/>
    <x v="7"/>
    <s v="LC Guest Teacher (G)"/>
    <n v="0"/>
    <n v="0"/>
    <n v="0"/>
    <n v="3750"/>
    <n v="0"/>
    <n v="0"/>
    <n v="0"/>
    <n v="0"/>
    <n v="0"/>
    <n v="0"/>
    <n v="0"/>
    <n v="0"/>
    <n v="3750"/>
    <n v="0"/>
    <n v="3750"/>
    <n v="0"/>
    <n v="0"/>
  </r>
  <r>
    <s v="INR"/>
    <x v="3"/>
    <x v="7"/>
    <s v="Lc Saturday Club (G)"/>
    <n v="0"/>
    <n v="0"/>
    <n v="0"/>
    <n v="900"/>
    <n v="4200"/>
    <n v="0"/>
    <n v="0"/>
    <n v="0"/>
    <n v="0"/>
    <n v="0"/>
    <n v="2330"/>
    <n v="600"/>
    <n v="8030"/>
    <n v="0"/>
    <n v="5100"/>
    <n v="0"/>
    <n v="2930"/>
  </r>
  <r>
    <s v="USD"/>
    <x v="3"/>
    <x v="7"/>
    <s v="LC Saturday Club (J)"/>
    <n v="0"/>
    <n v="0"/>
    <n v="0"/>
    <n v="0"/>
    <n v="0"/>
    <n v="1800"/>
    <n v="13500"/>
    <n v="0"/>
    <n v="2850"/>
    <n v="3699"/>
    <n v="0"/>
    <n v="0"/>
    <n v="21849"/>
    <n v="0"/>
    <n v="1800"/>
    <n v="16350"/>
    <n v="3699"/>
  </r>
  <r>
    <s v="USD"/>
    <x v="2"/>
    <x v="8"/>
    <s v="KG - Tshirts"/>
    <n v="0"/>
    <n v="0"/>
    <n v="0"/>
    <n v="0"/>
    <n v="0"/>
    <n v="0"/>
    <n v="0"/>
    <n v="0"/>
    <n v="9686"/>
    <n v="0"/>
    <n v="0"/>
    <n v="0"/>
    <n v="9686"/>
    <n v="0"/>
    <n v="0"/>
    <n v="9686"/>
    <n v="0"/>
  </r>
  <r>
    <s v="INR"/>
    <x v="3"/>
    <x v="8"/>
    <s v="LC House Keeping (G)"/>
    <n v="0"/>
    <n v="0"/>
    <n v="0"/>
    <n v="5250"/>
    <n v="5400"/>
    <n v="0"/>
    <n v="0"/>
    <n v="0"/>
    <n v="0"/>
    <n v="0"/>
    <n v="7200"/>
    <n v="7200"/>
    <n v="25050"/>
    <n v="0"/>
    <n v="10650"/>
    <n v="0"/>
    <n v="14400"/>
  </r>
  <r>
    <s v="USD"/>
    <x v="3"/>
    <x v="8"/>
    <s v="LC Housekeeping (J)"/>
    <n v="0"/>
    <n v="0"/>
    <n v="4950"/>
    <n v="0"/>
    <n v="0"/>
    <n v="6900"/>
    <n v="6900"/>
    <n v="7550"/>
    <n v="7200"/>
    <n v="7200"/>
    <n v="0"/>
    <n v="0"/>
    <n v="40700"/>
    <n v="4950"/>
    <n v="6900"/>
    <n v="21650"/>
    <n v="7200"/>
  </r>
  <r>
    <s v="USD"/>
    <x v="3"/>
    <x v="8"/>
    <s v="LC Housekeeping (T)"/>
    <n v="6000"/>
    <n v="6000"/>
    <n v="0"/>
    <n v="0"/>
    <n v="0"/>
    <n v="0"/>
    <n v="0"/>
    <n v="0"/>
    <n v="0"/>
    <n v="0"/>
    <n v="0"/>
    <n v="0"/>
    <n v="12000"/>
    <n v="12000"/>
    <n v="0"/>
    <n v="0"/>
    <n v="0"/>
  </r>
  <r>
    <s v="INR"/>
    <x v="3"/>
    <x v="9"/>
    <s v="LC T-Shirts (G)"/>
    <n v="0"/>
    <n v="0"/>
    <n v="0"/>
    <n v="0"/>
    <n v="52528"/>
    <n v="0"/>
    <n v="0"/>
    <n v="0"/>
    <n v="0"/>
    <n v="0"/>
    <n v="0"/>
    <n v="0"/>
    <n v="52528"/>
    <n v="0"/>
    <n v="52528"/>
    <n v="0"/>
    <n v="0"/>
  </r>
  <r>
    <s v="INR"/>
    <x v="3"/>
    <x v="9"/>
    <s v="LC T-Shirts (GI)"/>
    <n v="0"/>
    <n v="0"/>
    <n v="0"/>
    <n v="0"/>
    <n v="15520"/>
    <n v="0"/>
    <n v="0"/>
    <n v="0"/>
    <n v="0"/>
    <n v="0"/>
    <n v="0"/>
    <n v="0"/>
    <n v="15520"/>
    <n v="0"/>
    <n v="15520"/>
    <n v="0"/>
    <n v="0"/>
  </r>
  <r>
    <s v="INR"/>
    <x v="3"/>
    <x v="9"/>
    <s v="LC Uniform (GI)"/>
    <n v="0"/>
    <n v="0"/>
    <n v="0"/>
    <n v="0"/>
    <n v="0"/>
    <n v="0"/>
    <n v="0"/>
    <n v="36000"/>
    <n v="0"/>
    <n v="0"/>
    <n v="0"/>
    <n v="0"/>
    <n v="36000"/>
    <n v="0"/>
    <n v="0"/>
    <n v="36000"/>
    <n v="0"/>
  </r>
  <r>
    <s v="USD"/>
    <x v="3"/>
    <x v="9"/>
    <s v="LC Uniforms (J)"/>
    <n v="0"/>
    <n v="0"/>
    <n v="0"/>
    <n v="0"/>
    <n v="0"/>
    <n v="0"/>
    <n v="0"/>
    <n v="65294"/>
    <n v="0"/>
    <n v="0"/>
    <n v="0"/>
    <n v="0"/>
    <n v="65294"/>
    <n v="0"/>
    <n v="0"/>
    <n v="65294"/>
    <n v="0"/>
  </r>
  <r>
    <s v="INR"/>
    <x v="3"/>
    <x v="10"/>
    <s v="LC Books (G)"/>
    <n v="0"/>
    <n v="0"/>
    <n v="0"/>
    <n v="19761"/>
    <n v="3088"/>
    <n v="0"/>
    <n v="0"/>
    <n v="0"/>
    <n v="0"/>
    <n v="0"/>
    <n v="0"/>
    <n v="0"/>
    <n v="22849"/>
    <n v="0"/>
    <n v="22849"/>
    <n v="0"/>
    <n v="0"/>
  </r>
  <r>
    <s v="USD"/>
    <x v="3"/>
    <x v="10"/>
    <s v="LC Books (J)"/>
    <n v="0"/>
    <n v="0"/>
    <n v="0"/>
    <n v="0"/>
    <n v="0"/>
    <n v="75"/>
    <n v="0"/>
    <n v="0"/>
    <n v="3766"/>
    <n v="0"/>
    <n v="0"/>
    <n v="0"/>
    <n v="3841"/>
    <n v="0"/>
    <n v="75"/>
    <n v="3766"/>
    <n v="0"/>
  </r>
  <r>
    <s v="USD"/>
    <x v="5"/>
    <x v="10"/>
    <s v="SSP - Infrastructure (J)"/>
    <n v="0"/>
    <n v="0"/>
    <n v="150000"/>
    <n v="0"/>
    <n v="0"/>
    <n v="0"/>
    <n v="0"/>
    <n v="0"/>
    <n v="0"/>
    <n v="0"/>
    <n v="0"/>
    <n v="0"/>
    <n v="150000"/>
    <n v="150000"/>
    <n v="0"/>
    <n v="0"/>
    <n v="0"/>
  </r>
  <r>
    <s v="INR"/>
    <x v="5"/>
    <x v="10"/>
    <s v="SSP Infrastructure (G)"/>
    <n v="0"/>
    <n v="14220"/>
    <n v="149569"/>
    <n v="0"/>
    <n v="0"/>
    <n v="0"/>
    <n v="0"/>
    <n v="0"/>
    <n v="0"/>
    <n v="0"/>
    <n v="0"/>
    <n v="11550"/>
    <n v="175339"/>
    <n v="163789"/>
    <n v="0"/>
    <n v="0"/>
    <n v="11550"/>
  </r>
  <r>
    <s v="INR"/>
    <x v="3"/>
    <x v="11"/>
    <s v="LC Stationery (G)"/>
    <n v="0"/>
    <n v="1646"/>
    <n v="0"/>
    <n v="8478"/>
    <n v="4832.25"/>
    <n v="0"/>
    <n v="0"/>
    <n v="0"/>
    <n v="0"/>
    <n v="0"/>
    <n v="6443"/>
    <n v="3870"/>
    <n v="25269.25"/>
    <n v="1646"/>
    <n v="13310.25"/>
    <n v="0"/>
    <n v="10313"/>
  </r>
  <r>
    <s v="INR"/>
    <x v="3"/>
    <x v="11"/>
    <s v="LC Stationery (GI)"/>
    <n v="0"/>
    <n v="0"/>
    <n v="0"/>
    <n v="7340"/>
    <n v="2960"/>
    <n v="0"/>
    <n v="0"/>
    <n v="0"/>
    <n v="0"/>
    <n v="0"/>
    <n v="0"/>
    <n v="0"/>
    <n v="10300"/>
    <n v="0"/>
    <n v="10300"/>
    <n v="0"/>
    <n v="0"/>
  </r>
  <r>
    <s v="USD"/>
    <x v="3"/>
    <x v="11"/>
    <s v="LC Stationery (J)"/>
    <n v="0"/>
    <n v="0"/>
    <n v="0"/>
    <n v="0"/>
    <n v="0"/>
    <n v="33344"/>
    <n v="4366"/>
    <n v="3884"/>
    <n v="4719"/>
    <n v="4066"/>
    <n v="0"/>
    <n v="0"/>
    <n v="50379"/>
    <n v="0"/>
    <n v="33344"/>
    <n v="12969"/>
    <n v="4066"/>
  </r>
  <r>
    <s v="USD"/>
    <x v="3"/>
    <x v="11"/>
    <s v="LC Stationery (T)"/>
    <n v="3391"/>
    <n v="0"/>
    <n v="0"/>
    <n v="0"/>
    <n v="0"/>
    <n v="0"/>
    <n v="0"/>
    <n v="0"/>
    <n v="0"/>
    <n v="0"/>
    <n v="0"/>
    <n v="0"/>
    <n v="3391"/>
    <n v="3391"/>
    <n v="0"/>
    <n v="0"/>
    <n v="0"/>
  </r>
  <r>
    <s v="INR"/>
    <x v="3"/>
    <x v="12"/>
    <s v="LC Celebration/Event (G)"/>
    <n v="0"/>
    <n v="6195"/>
    <n v="0"/>
    <n v="0"/>
    <n v="2500"/>
    <n v="0"/>
    <n v="0"/>
    <n v="0"/>
    <n v="0"/>
    <n v="5472"/>
    <n v="0"/>
    <n v="0"/>
    <n v="14167"/>
    <n v="6195"/>
    <n v="2500"/>
    <n v="0"/>
    <n v="5472"/>
  </r>
  <r>
    <s v="USD"/>
    <x v="3"/>
    <x v="12"/>
    <s v="LC Celebration/Event (J)"/>
    <n v="0"/>
    <n v="0"/>
    <n v="0"/>
    <n v="0"/>
    <n v="1000"/>
    <n v="540"/>
    <n v="3115"/>
    <n v="3080"/>
    <n v="0"/>
    <n v="15"/>
    <n v="0"/>
    <n v="0"/>
    <n v="7750"/>
    <n v="0"/>
    <n v="1540"/>
    <n v="6195"/>
    <n v="15"/>
  </r>
  <r>
    <s v="INR"/>
    <x v="3"/>
    <x v="12"/>
    <s v="LC Events (G)"/>
    <n v="0"/>
    <n v="0"/>
    <n v="0"/>
    <n v="0"/>
    <n v="0"/>
    <n v="0"/>
    <n v="0"/>
    <n v="0"/>
    <n v="0"/>
    <n v="0"/>
    <n v="0"/>
    <n v="2715"/>
    <n v="2715"/>
    <n v="0"/>
    <n v="0"/>
    <n v="0"/>
    <n v="2715"/>
  </r>
  <r>
    <s v="USD"/>
    <x v="2"/>
    <x v="13"/>
    <s v="K.G Diwali Cloth (J)"/>
    <n v="0"/>
    <n v="0"/>
    <n v="0"/>
    <n v="0"/>
    <n v="0"/>
    <n v="0"/>
    <n v="7200"/>
    <n v="0"/>
    <n v="0"/>
    <n v="0"/>
    <n v="0"/>
    <n v="0"/>
    <n v="7200"/>
    <n v="0"/>
    <n v="0"/>
    <n v="7200"/>
    <n v="0"/>
  </r>
  <r>
    <s v="INR"/>
    <x v="3"/>
    <x v="14"/>
    <s v="LC Shoes &amp; Socks (GI)"/>
    <n v="0"/>
    <n v="0"/>
    <n v="0"/>
    <n v="0"/>
    <n v="0"/>
    <n v="0"/>
    <n v="0"/>
    <n v="0"/>
    <n v="0"/>
    <n v="6680"/>
    <n v="0"/>
    <n v="0"/>
    <n v="6680"/>
    <n v="0"/>
    <n v="0"/>
    <n v="0"/>
    <n v="6680"/>
  </r>
  <r>
    <s v="USD"/>
    <x v="3"/>
    <x v="15"/>
    <s v="LC Diwali Cloth (J)"/>
    <n v="0"/>
    <n v="0"/>
    <n v="0"/>
    <n v="0"/>
    <n v="0"/>
    <n v="0"/>
    <n v="100641"/>
    <n v="0"/>
    <n v="0"/>
    <n v="0"/>
    <n v="0"/>
    <n v="0"/>
    <n v="100641"/>
    <n v="0"/>
    <n v="0"/>
    <n v="100641"/>
    <n v="0"/>
  </r>
  <r>
    <s v="INR"/>
    <x v="3"/>
    <x v="16"/>
    <s v="LC Field Trip (G)"/>
    <n v="0"/>
    <n v="0"/>
    <n v="0"/>
    <n v="0"/>
    <n v="0"/>
    <n v="0"/>
    <n v="0"/>
    <n v="0"/>
    <n v="0"/>
    <n v="0"/>
    <n v="7297"/>
    <n v="3500"/>
    <n v="10797"/>
    <n v="0"/>
    <n v="0"/>
    <n v="0"/>
    <n v="10797"/>
  </r>
  <r>
    <s v="USD"/>
    <x v="3"/>
    <x v="16"/>
    <s v="LC Field Trip (J)"/>
    <n v="0"/>
    <n v="0"/>
    <n v="0"/>
    <n v="0"/>
    <n v="0"/>
    <n v="13394"/>
    <n v="0"/>
    <n v="9000"/>
    <n v="7875"/>
    <n v="1580"/>
    <n v="6500"/>
    <n v="0"/>
    <n v="38349"/>
    <n v="0"/>
    <n v="13394"/>
    <n v="16875"/>
    <n v="8080"/>
  </r>
  <r>
    <s v="USD"/>
    <x v="3"/>
    <x v="17"/>
    <s v="LC Medical (J)"/>
    <n v="0"/>
    <n v="0"/>
    <n v="300"/>
    <n v="0"/>
    <n v="0"/>
    <n v="53"/>
    <n v="300"/>
    <n v="0"/>
    <n v="0"/>
    <n v="0"/>
    <n v="0"/>
    <n v="0"/>
    <n v="653"/>
    <n v="300"/>
    <n v="53"/>
    <n v="300"/>
    <n v="0"/>
  </r>
  <r>
    <s v="INR"/>
    <x v="3"/>
    <x v="17"/>
    <s v="LC Medical Aid (G)"/>
    <n v="12000"/>
    <n v="7500"/>
    <n v="0"/>
    <n v="0"/>
    <n v="3700"/>
    <n v="0"/>
    <n v="0"/>
    <n v="0"/>
    <n v="0"/>
    <n v="0"/>
    <n v="0"/>
    <n v="0"/>
    <n v="23200"/>
    <n v="19500"/>
    <n v="3700"/>
    <n v="0"/>
    <n v="0"/>
  </r>
  <r>
    <s v="USD"/>
    <x v="3"/>
    <x v="17"/>
    <s v="LC Medical Aid (T)"/>
    <n v="0"/>
    <n v="0"/>
    <n v="14550"/>
    <n v="0"/>
    <n v="0"/>
    <n v="0"/>
    <n v="0"/>
    <n v="0"/>
    <n v="0"/>
    <n v="0"/>
    <n v="0"/>
    <n v="0"/>
    <n v="14550"/>
    <n v="14550"/>
    <n v="0"/>
    <n v="0"/>
    <n v="0"/>
  </r>
  <r>
    <s v="USD"/>
    <x v="3"/>
    <x v="17"/>
    <s v="Student Medical Aid"/>
    <n v="9020"/>
    <n v="0"/>
    <n v="0"/>
    <n v="0"/>
    <n v="0"/>
    <n v="0"/>
    <n v="0"/>
    <n v="0"/>
    <n v="0"/>
    <n v="0"/>
    <n v="0"/>
    <n v="0"/>
    <n v="9020"/>
    <n v="9020"/>
    <n v="0"/>
    <n v="0"/>
    <n v="0"/>
  </r>
  <r>
    <s v="INR"/>
    <x v="2"/>
    <x v="18"/>
    <s v="KG Infrastructure (G)"/>
    <n v="0"/>
    <n v="0"/>
    <n v="0"/>
    <n v="400"/>
    <n v="0"/>
    <n v="0"/>
    <n v="0"/>
    <n v="0"/>
    <n v="0"/>
    <n v="0"/>
    <n v="0"/>
    <n v="0"/>
    <n v="400"/>
    <n v="0"/>
    <n v="400"/>
    <n v="0"/>
    <n v="0"/>
  </r>
  <r>
    <s v="USD"/>
    <x v="2"/>
    <x v="18"/>
    <s v="KG Infrastructure (J)"/>
    <n v="0"/>
    <n v="0"/>
    <n v="0"/>
    <n v="0"/>
    <n v="0"/>
    <n v="0"/>
    <n v="0"/>
    <n v="1000"/>
    <n v="0"/>
    <n v="0"/>
    <n v="0"/>
    <n v="0"/>
    <n v="1000"/>
    <n v="0"/>
    <n v="0"/>
    <n v="1000"/>
    <n v="0"/>
  </r>
  <r>
    <s v="USD"/>
    <x v="3"/>
    <x v="18"/>
    <s v="LC NGO Collaboration (J)"/>
    <n v="0"/>
    <n v="0"/>
    <n v="0"/>
    <n v="0"/>
    <n v="0"/>
    <n v="0"/>
    <n v="13500"/>
    <n v="10000"/>
    <n v="0"/>
    <n v="0"/>
    <n v="0"/>
    <n v="0"/>
    <n v="23500"/>
    <n v="0"/>
    <n v="0"/>
    <n v="23500"/>
    <n v="0"/>
  </r>
  <r>
    <s v="INR"/>
    <x v="3"/>
    <x v="18"/>
    <s v="LC NGO Collaborations"/>
    <n v="0"/>
    <n v="0"/>
    <n v="0"/>
    <n v="15000"/>
    <n v="0"/>
    <n v="0"/>
    <n v="0"/>
    <n v="0"/>
    <n v="0"/>
    <n v="0"/>
    <n v="0"/>
    <n v="0"/>
    <n v="15000"/>
    <n v="0"/>
    <n v="15000"/>
    <n v="0"/>
    <n v="0"/>
  </r>
  <r>
    <s v="INR"/>
    <x v="3"/>
    <x v="19"/>
    <s v="LC Refreshment (G)"/>
    <n v="0"/>
    <n v="0"/>
    <n v="0"/>
    <n v="120"/>
    <n v="0"/>
    <n v="0"/>
    <n v="0"/>
    <n v="0"/>
    <n v="0"/>
    <n v="0"/>
    <n v="0"/>
    <n v="0"/>
    <n v="120"/>
    <n v="0"/>
    <n v="120"/>
    <n v="0"/>
    <n v="0"/>
  </r>
  <r>
    <s v="USD"/>
    <x v="3"/>
    <x v="19"/>
    <s v="LC Refreshment (J)"/>
    <n v="0"/>
    <n v="0"/>
    <n v="5550"/>
    <n v="0"/>
    <n v="0"/>
    <n v="300"/>
    <n v="0"/>
    <n v="0"/>
    <n v="0"/>
    <n v="0"/>
    <n v="0"/>
    <n v="0"/>
    <n v="5850"/>
    <n v="5550"/>
    <n v="300"/>
    <n v="0"/>
    <n v="0"/>
  </r>
  <r>
    <s v="USD"/>
    <x v="3"/>
    <x v="19"/>
    <s v="LC Refreshment (T)"/>
    <n v="3565"/>
    <n v="0"/>
    <n v="0"/>
    <n v="0"/>
    <n v="0"/>
    <n v="0"/>
    <n v="0"/>
    <n v="0"/>
    <n v="0"/>
    <n v="0"/>
    <n v="0"/>
    <n v="0"/>
    <n v="3565"/>
    <n v="3565"/>
    <n v="0"/>
    <n v="0"/>
    <n v="0"/>
  </r>
  <r>
    <s v="INR"/>
    <x v="3"/>
    <x v="19"/>
    <s v="LC Staff Welfare (G)"/>
    <n v="0"/>
    <n v="0"/>
    <n v="0"/>
    <n v="0"/>
    <n v="0"/>
    <n v="0"/>
    <n v="0"/>
    <n v="0"/>
    <n v="0"/>
    <n v="0"/>
    <n v="835"/>
    <n v="0"/>
    <n v="835"/>
    <n v="0"/>
    <n v="0"/>
    <n v="0"/>
    <n v="835"/>
  </r>
  <r>
    <s v="USD"/>
    <x v="3"/>
    <x v="19"/>
    <s v="LC Teachers Sarees (J)"/>
    <n v="0"/>
    <n v="0"/>
    <n v="0"/>
    <n v="0"/>
    <n v="0"/>
    <n v="0"/>
    <n v="9520"/>
    <n v="0"/>
    <n v="0"/>
    <n v="0"/>
    <n v="0"/>
    <n v="0"/>
    <n v="9520"/>
    <n v="0"/>
    <n v="0"/>
    <n v="9520"/>
    <n v="0"/>
  </r>
  <r>
    <s v="USD"/>
    <x v="3"/>
    <x v="19"/>
    <s v="LC Teachers Welfare (J)"/>
    <n v="0"/>
    <n v="0"/>
    <n v="0"/>
    <n v="0"/>
    <n v="0"/>
    <n v="2843"/>
    <n v="0"/>
    <n v="1000"/>
    <n v="0"/>
    <n v="0"/>
    <n v="0"/>
    <n v="0"/>
    <n v="3843"/>
    <n v="0"/>
    <n v="2843"/>
    <n v="1000"/>
    <n v="0"/>
  </r>
  <r>
    <s v="INR"/>
    <x v="3"/>
    <x v="19"/>
    <s v="Staff Welfare"/>
    <n v="0"/>
    <n v="0"/>
    <n v="0"/>
    <n v="0"/>
    <n v="0"/>
    <n v="27809"/>
    <n v="0"/>
    <n v="0"/>
    <n v="0"/>
    <n v="0"/>
    <n v="0"/>
    <n v="0"/>
    <n v="27809"/>
    <n v="0"/>
    <n v="27809"/>
    <n v="0"/>
    <n v="0"/>
  </r>
  <r>
    <s v="INR"/>
    <x v="3"/>
    <x v="20"/>
    <s v="LC Misc (G)"/>
    <n v="0"/>
    <n v="0"/>
    <n v="0"/>
    <n v="0"/>
    <n v="0"/>
    <n v="0"/>
    <n v="0"/>
    <n v="0"/>
    <n v="0"/>
    <n v="0"/>
    <n v="0"/>
    <n v="80"/>
    <n v="80"/>
    <n v="0"/>
    <n v="0"/>
    <n v="0"/>
    <n v="80"/>
  </r>
  <r>
    <s v="INR"/>
    <x v="3"/>
    <x v="21"/>
    <s v="LC Transport (G)"/>
    <n v="0"/>
    <n v="4321"/>
    <n v="0"/>
    <n v="2490"/>
    <n v="2382"/>
    <n v="0"/>
    <n v="0"/>
    <n v="0"/>
    <n v="0"/>
    <n v="0"/>
    <n v="1727"/>
    <n v="2061"/>
    <n v="12981"/>
    <n v="4321"/>
    <n v="4872"/>
    <n v="0"/>
    <n v="3788"/>
  </r>
  <r>
    <s v="USD"/>
    <x v="3"/>
    <x v="21"/>
    <s v="LC Transport (J)"/>
    <n v="0"/>
    <n v="0"/>
    <n v="992"/>
    <n v="0"/>
    <n v="0"/>
    <n v="1930"/>
    <n v="2130"/>
    <n v="1550"/>
    <n v="2769"/>
    <n v="1622"/>
    <n v="0"/>
    <n v="0"/>
    <n v="10993"/>
    <n v="992"/>
    <n v="1930"/>
    <n v="6449"/>
    <n v="1622"/>
  </r>
  <r>
    <s v="USD"/>
    <x v="3"/>
    <x v="21"/>
    <s v="LC Transport (T)"/>
    <n v="6806"/>
    <n v="0"/>
    <n v="0"/>
    <n v="0"/>
    <n v="0"/>
    <n v="0"/>
    <n v="0"/>
    <n v="0"/>
    <n v="0"/>
    <n v="0"/>
    <n v="0"/>
    <n v="0"/>
    <n v="6806"/>
    <n v="6806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2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51" firstHeaderRow="1" firstDataRow="2" firstDataCol="1"/>
  <pivotFields count="21">
    <pivotField showAll="0"/>
    <pivotField axis="axisRow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dataField="1" numFmtId="168" showAll="0"/>
    <pivotField dataField="1" numFmtId="168" showAll="0"/>
    <pivotField dataField="1" numFmtId="168" showAll="0"/>
    <pivotField dataField="1" numFmtId="168" showAll="0"/>
    <pivotField dataField="1" numFmtId="168" showAll="0"/>
  </pivotFields>
  <rowFields count="2">
    <field x="1"/>
    <field x="2"/>
  </rowFields>
  <rowItems count="47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8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>
      <x v="5"/>
    </i>
    <i r="1">
      <x/>
    </i>
    <i r="1">
      <x v="6"/>
    </i>
    <i r="1"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Q1" fld="17" baseField="0" baseItem="0"/>
    <dataField name="Sum of Q2" fld="18" baseField="0" baseItem="0"/>
    <dataField name="Sum of Q3" fld="19" baseField="0" baseItem="0"/>
    <dataField name="Sum of Q4" fld="20" baseField="0" baseItem="0"/>
    <dataField name="Sum of Total" fld="16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2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53" firstHeaderRow="1" firstDataRow="1" firstDataCol="1"/>
  <pivotFields count="6">
    <pivotField showAll="0"/>
    <pivotField showAll="0"/>
    <pivotField axis="axisRow" showAll="0">
      <items count="7">
        <item x="4"/>
        <item x="5"/>
        <item x="2"/>
        <item x="0"/>
        <item x="1"/>
        <item x="3"/>
        <item t="default"/>
      </items>
    </pivotField>
    <pivotField axis="axisRow" showAll="0">
      <items count="23">
        <item sd="0" x="1"/>
        <item sd="0" x="7"/>
        <item sd="0" x="3"/>
        <item sd="0" x="2"/>
        <item sd="0" x="4"/>
        <item sd="0" x="0"/>
        <item sd="0" x="5"/>
        <item sd="0" x="9"/>
        <item sd="0" x="11"/>
        <item sd="0" x="21"/>
        <item sd="0" x="12"/>
        <item sd="0" x="17"/>
        <item sd="0" x="6"/>
        <item sd="0" x="8"/>
        <item sd="0" x="19"/>
        <item sd="0" x="13"/>
        <item sd="0" x="14"/>
        <item sd="0" x="15"/>
        <item sd="0" x="10"/>
        <item sd="0" x="18"/>
        <item sd="0" x="16"/>
        <item sd="0" x="20"/>
        <item t="default"/>
      </items>
    </pivotField>
    <pivotField dataField="1" numFmtId="168" showAll="0"/>
    <pivotField axis="axisRow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</pivotFields>
  <rowFields count="3">
    <field x="2"/>
    <field x="3"/>
    <field x="5"/>
  </rowFields>
  <rowItems count="50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8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3"/>
    </i>
    <i>
      <x v="5"/>
    </i>
    <i r="1">
      <x/>
    </i>
    <i r="1">
      <x v="6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Q4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1" cacheId="2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S52" firstHeaderRow="1" firstDataRow="3" firstDataCol="1"/>
  <pivotFields count="20">
    <pivotField showAll="0"/>
    <pivotField axis="axisCol" showAll="0">
      <items count="7">
        <item x="0"/>
        <item x="4"/>
        <item x="1"/>
        <item x="2"/>
        <item m="1" x="5"/>
        <item x="3"/>
        <item t="default"/>
      </items>
    </pivotField>
    <pivotField axis="axisRow" showAll="0">
      <items count="8">
        <item x="4"/>
        <item x="5"/>
        <item x="2"/>
        <item m="1" x="6"/>
        <item x="0"/>
        <item x="1"/>
        <item x="3"/>
        <item t="default"/>
      </items>
    </pivotField>
    <pivotField axis="axisRow" showAll="0">
      <items count="22">
        <item sd="0" x="1"/>
        <item sd="0" x="6"/>
        <item sd="0" x="3"/>
        <item sd="0" x="8"/>
        <item sd="0" x="4"/>
        <item sd="0" x="0"/>
        <item sd="0" x="2"/>
        <item sd="0" x="9"/>
        <item sd="0" x="11"/>
        <item sd="0" x="20"/>
        <item sd="0" x="12"/>
        <item sd="0" x="16"/>
        <item sd="0" x="5"/>
        <item sd="0" x="7"/>
        <item sd="0" x="13"/>
        <item sd="0" x="14"/>
        <item sd="0" x="15"/>
        <item sd="0" x="10"/>
        <item sd="0" x="17"/>
        <item sd="0" x="18"/>
        <item sd="0" x="19"/>
        <item t="default"/>
      </items>
    </pivotField>
    <pivotField axis="axisRow" showAll="0">
      <items count="13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dataField="1" numFmtId="168" showAll="0"/>
    <pivotField dataField="1" numFmtId="168" showAll="0"/>
    <pivotField dataField="1" numFmtId="168" showAll="0"/>
  </pivotFields>
  <rowFields count="3">
    <field x="2"/>
    <field x="3"/>
    <field x="4"/>
  </rowFields>
  <rowItems count="47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7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/>
    </i>
    <i>
      <x v="6"/>
    </i>
    <i r="1">
      <x/>
    </i>
    <i r="1">
      <x v="6"/>
    </i>
    <i r="1">
      <x v="10"/>
    </i>
    <i r="1">
      <x v="12"/>
    </i>
    <i t="grand">
      <x/>
    </i>
  </rowItems>
  <colFields count="2">
    <field x="1"/>
    <field x="-2"/>
  </colFields>
  <colItems count="18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5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Q1" fld="17" baseField="0" baseItem="0"/>
    <dataField name="Sum of Q2" fld="18" baseField="0" baseItem="0"/>
    <dataField name="Sum of Q3" fld="19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workbookViewId="0">
      <selection activeCell="E9" sqref="E9"/>
    </sheetView>
  </sheetViews>
  <sheetFormatPr defaultColWidth="8.75" defaultRowHeight="14.25" x14ac:dyDescent="0.2"/>
  <cols>
    <col min="5" max="5" width="30.375" bestFit="1" customWidth="1"/>
    <col min="6" max="6" width="7.875" bestFit="1" customWidth="1"/>
    <col min="7" max="8" width="8.375" bestFit="1" customWidth="1"/>
    <col min="9" max="9" width="8.75" bestFit="1" customWidth="1"/>
    <col min="10" max="10" width="8.375" bestFit="1" customWidth="1"/>
    <col min="11" max="11" width="7.875" bestFit="1" customWidth="1"/>
    <col min="12" max="12" width="7.375" bestFit="1" customWidth="1"/>
    <col min="13" max="13" width="7.875" bestFit="1" customWidth="1"/>
    <col min="14" max="14" width="7.375" bestFit="1" customWidth="1"/>
  </cols>
  <sheetData>
    <row r="1" spans="1:14" ht="15.75" x14ac:dyDescent="0.2">
      <c r="E1" s="20" t="s">
        <v>82</v>
      </c>
      <c r="F1" s="20"/>
      <c r="G1" s="1"/>
      <c r="H1" s="1"/>
      <c r="I1" s="1"/>
      <c r="J1" s="1"/>
      <c r="K1" s="1"/>
      <c r="L1" s="1"/>
      <c r="M1" s="1"/>
      <c r="N1" s="1"/>
    </row>
    <row r="2" spans="1:14" ht="15.75" x14ac:dyDescent="0.2">
      <c r="E2" s="20" t="s">
        <v>0</v>
      </c>
      <c r="F2" s="20"/>
      <c r="G2" s="1"/>
      <c r="H2" s="1"/>
      <c r="I2" s="1"/>
      <c r="J2" s="1"/>
      <c r="K2" s="1"/>
      <c r="L2" s="1"/>
      <c r="M2" s="1"/>
      <c r="N2" s="1"/>
    </row>
    <row r="3" spans="1:14" x14ac:dyDescent="0.2">
      <c r="E3" s="21" t="s">
        <v>1</v>
      </c>
      <c r="F3" s="21"/>
      <c r="G3" s="1"/>
      <c r="H3" s="1"/>
      <c r="I3" s="1"/>
      <c r="J3" s="1"/>
      <c r="K3" s="1"/>
      <c r="L3" s="1"/>
      <c r="M3" s="1"/>
      <c r="N3" s="1"/>
    </row>
    <row r="4" spans="1:14" ht="14.25" customHeight="1" x14ac:dyDescent="0.2">
      <c r="A4" s="24" t="s">
        <v>148</v>
      </c>
      <c r="B4" s="24" t="s">
        <v>149</v>
      </c>
      <c r="C4" s="24" t="s">
        <v>150</v>
      </c>
      <c r="D4" s="24" t="s">
        <v>151</v>
      </c>
      <c r="E4" s="14" t="s">
        <v>2</v>
      </c>
      <c r="F4" s="18" t="s">
        <v>138</v>
      </c>
      <c r="G4" s="19" t="s">
        <v>139</v>
      </c>
      <c r="H4" s="18" t="s">
        <v>140</v>
      </c>
      <c r="I4" s="18" t="s">
        <v>141</v>
      </c>
      <c r="J4" s="18" t="s">
        <v>142</v>
      </c>
      <c r="K4" s="19" t="s">
        <v>143</v>
      </c>
      <c r="L4" s="16" t="s">
        <v>144</v>
      </c>
      <c r="M4" s="17" t="s">
        <v>145</v>
      </c>
      <c r="N4" s="16" t="s">
        <v>146</v>
      </c>
    </row>
    <row r="5" spans="1:14" x14ac:dyDescent="0.2">
      <c r="A5" t="s">
        <v>154</v>
      </c>
      <c r="E5" s="3" t="s">
        <v>16</v>
      </c>
      <c r="F5" s="4"/>
      <c r="G5" s="5"/>
      <c r="H5" s="15">
        <v>0.37</v>
      </c>
      <c r="I5" s="5"/>
      <c r="J5" s="4"/>
      <c r="K5" s="5"/>
      <c r="L5" s="4"/>
      <c r="M5" s="5"/>
      <c r="N5" s="4"/>
    </row>
    <row r="6" spans="1:14" x14ac:dyDescent="0.2">
      <c r="A6" t="s">
        <v>154</v>
      </c>
      <c r="E6" s="3" t="s">
        <v>83</v>
      </c>
      <c r="F6" s="9"/>
      <c r="G6" s="8"/>
      <c r="H6" s="9"/>
      <c r="I6" s="8"/>
      <c r="J6" s="7">
        <v>2520</v>
      </c>
      <c r="K6" s="10">
        <v>27809</v>
      </c>
      <c r="L6" s="9"/>
      <c r="M6" s="8"/>
      <c r="N6" s="9"/>
    </row>
    <row r="7" spans="1:14" x14ac:dyDescent="0.2">
      <c r="A7" t="s">
        <v>154</v>
      </c>
      <c r="E7" s="3" t="s">
        <v>84</v>
      </c>
      <c r="F7" s="15">
        <v>25870</v>
      </c>
      <c r="G7" s="6">
        <v>19700</v>
      </c>
      <c r="H7" s="15">
        <v>11510</v>
      </c>
      <c r="I7" s="6">
        <v>64500</v>
      </c>
      <c r="J7" s="15">
        <v>1673</v>
      </c>
      <c r="K7" s="5"/>
      <c r="L7" s="4"/>
      <c r="M7" s="5"/>
      <c r="N7" s="4"/>
    </row>
    <row r="8" spans="1:14" x14ac:dyDescent="0.2">
      <c r="A8" t="s">
        <v>154</v>
      </c>
      <c r="E8" s="3" t="s">
        <v>85</v>
      </c>
      <c r="F8" s="9"/>
      <c r="G8" s="8"/>
      <c r="H8" s="9"/>
      <c r="I8" s="10">
        <v>22020</v>
      </c>
      <c r="J8" s="7">
        <v>18625</v>
      </c>
      <c r="K8" s="8"/>
      <c r="L8" s="9"/>
      <c r="M8" s="8"/>
      <c r="N8" s="9"/>
    </row>
    <row r="9" spans="1:14" x14ac:dyDescent="0.2">
      <c r="A9" t="s">
        <v>154</v>
      </c>
      <c r="E9" s="3" t="s">
        <v>6</v>
      </c>
      <c r="F9" s="9"/>
      <c r="G9" s="8"/>
      <c r="H9" s="9"/>
      <c r="I9" s="8"/>
      <c r="J9" s="7">
        <v>87765</v>
      </c>
      <c r="K9" s="8"/>
      <c r="L9" s="9"/>
      <c r="M9" s="8"/>
      <c r="N9" s="9"/>
    </row>
    <row r="10" spans="1:14" x14ac:dyDescent="0.2">
      <c r="A10" t="s">
        <v>154</v>
      </c>
      <c r="E10" s="3" t="s">
        <v>86</v>
      </c>
      <c r="F10" s="9"/>
      <c r="G10" s="8"/>
      <c r="H10" s="9"/>
      <c r="I10" s="10">
        <v>4000</v>
      </c>
      <c r="J10" s="9"/>
      <c r="K10" s="8"/>
      <c r="L10" s="9"/>
      <c r="M10" s="8"/>
      <c r="N10" s="9"/>
    </row>
    <row r="11" spans="1:14" x14ac:dyDescent="0.2">
      <c r="A11" t="s">
        <v>154</v>
      </c>
      <c r="E11" s="3" t="s">
        <v>9</v>
      </c>
      <c r="F11" s="9"/>
      <c r="G11" s="8"/>
      <c r="H11" s="9"/>
      <c r="I11" s="10">
        <v>5000</v>
      </c>
      <c r="J11" s="7">
        <v>5000</v>
      </c>
      <c r="K11" s="8"/>
      <c r="L11" s="9">
        <v>-5000</v>
      </c>
      <c r="M11" s="8"/>
      <c r="N11" s="9"/>
    </row>
    <row r="12" spans="1:14" x14ac:dyDescent="0.2">
      <c r="A12" t="s">
        <v>154</v>
      </c>
      <c r="E12" s="3" t="s">
        <v>87</v>
      </c>
      <c r="F12" s="9"/>
      <c r="G12" s="8"/>
      <c r="H12" s="9"/>
      <c r="I12" s="10">
        <v>2000</v>
      </c>
      <c r="J12" s="9"/>
      <c r="K12" s="8"/>
      <c r="L12" s="9"/>
      <c r="M12" s="8"/>
      <c r="N12" s="9"/>
    </row>
    <row r="13" spans="1:14" x14ac:dyDescent="0.2">
      <c r="A13" t="s">
        <v>154</v>
      </c>
      <c r="E13" s="3" t="s">
        <v>10</v>
      </c>
      <c r="F13" s="9"/>
      <c r="G13" s="8"/>
      <c r="H13" s="9"/>
      <c r="I13" s="10">
        <v>15450</v>
      </c>
      <c r="J13" s="7">
        <v>4000</v>
      </c>
      <c r="K13" s="10">
        <v>20590</v>
      </c>
      <c r="L13" s="9"/>
      <c r="M13" s="8"/>
      <c r="N13" s="9"/>
    </row>
    <row r="14" spans="1:14" x14ac:dyDescent="0.2">
      <c r="A14" t="s">
        <v>154</v>
      </c>
      <c r="E14" s="3" t="s">
        <v>11</v>
      </c>
      <c r="F14" s="9"/>
      <c r="G14" s="8"/>
      <c r="H14" s="7">
        <v>20310</v>
      </c>
      <c r="I14" s="8">
        <v>-1000</v>
      </c>
      <c r="J14" s="9"/>
      <c r="K14" s="8"/>
      <c r="L14" s="9"/>
      <c r="M14" s="8"/>
      <c r="N14" s="9"/>
    </row>
    <row r="15" spans="1:14" x14ac:dyDescent="0.2">
      <c r="A15" t="s">
        <v>154</v>
      </c>
      <c r="E15" s="3" t="s">
        <v>88</v>
      </c>
      <c r="F15" s="9"/>
      <c r="G15" s="10">
        <v>7175</v>
      </c>
      <c r="H15" s="7">
        <v>17646</v>
      </c>
      <c r="I15" s="8"/>
      <c r="J15" s="9"/>
      <c r="K15" s="8"/>
      <c r="L15" s="9"/>
      <c r="M15" s="8"/>
      <c r="N15" s="9"/>
    </row>
    <row r="16" spans="1:14" x14ac:dyDescent="0.2">
      <c r="A16" t="s">
        <v>154</v>
      </c>
      <c r="E16" s="3" t="s">
        <v>89</v>
      </c>
      <c r="F16" s="9"/>
      <c r="G16" s="10">
        <v>18762</v>
      </c>
      <c r="H16" s="9"/>
      <c r="I16" s="8"/>
      <c r="J16" s="9"/>
      <c r="K16" s="8"/>
      <c r="L16" s="9"/>
      <c r="M16" s="8"/>
      <c r="N16" s="9"/>
    </row>
    <row r="17" spans="1:14" x14ac:dyDescent="0.2">
      <c r="A17" t="s">
        <v>154</v>
      </c>
      <c r="E17" s="3" t="s">
        <v>90</v>
      </c>
      <c r="F17" s="9"/>
      <c r="G17" s="8"/>
      <c r="H17" s="7">
        <v>19560</v>
      </c>
      <c r="I17" s="8">
        <v>-1000</v>
      </c>
      <c r="J17" s="9"/>
      <c r="K17" s="8"/>
      <c r="L17" s="9"/>
      <c r="M17" s="8"/>
      <c r="N17" s="9"/>
    </row>
    <row r="18" spans="1:14" x14ac:dyDescent="0.2">
      <c r="A18" t="s">
        <v>154</v>
      </c>
      <c r="E18" s="3" t="s">
        <v>91</v>
      </c>
      <c r="F18" s="9"/>
      <c r="G18" s="8"/>
      <c r="H18" s="7">
        <v>18200</v>
      </c>
      <c r="I18" s="8"/>
      <c r="J18" s="9">
        <v>-7500</v>
      </c>
      <c r="K18" s="8"/>
      <c r="L18" s="9"/>
      <c r="M18" s="8"/>
      <c r="N18" s="9"/>
    </row>
    <row r="19" spans="1:14" x14ac:dyDescent="0.2">
      <c r="A19" t="s">
        <v>154</v>
      </c>
      <c r="E19" s="3" t="s">
        <v>92</v>
      </c>
      <c r="F19" s="9"/>
      <c r="G19" s="8"/>
      <c r="H19" s="7">
        <v>7675</v>
      </c>
      <c r="I19" s="8"/>
      <c r="J19" s="7">
        <v>5000</v>
      </c>
      <c r="K19" s="8"/>
      <c r="L19" s="9"/>
      <c r="M19" s="8"/>
      <c r="N19" s="9"/>
    </row>
    <row r="20" spans="1:14" x14ac:dyDescent="0.2">
      <c r="A20" t="s">
        <v>154</v>
      </c>
      <c r="E20" s="3" t="s">
        <v>93</v>
      </c>
      <c r="F20" s="9"/>
      <c r="G20" s="8"/>
      <c r="H20" s="7">
        <v>29912</v>
      </c>
      <c r="I20" s="8"/>
      <c r="J20" s="9"/>
      <c r="K20" s="8"/>
      <c r="L20" s="9"/>
      <c r="M20" s="8">
        <v>-19662</v>
      </c>
      <c r="N20" s="9"/>
    </row>
    <row r="21" spans="1:14" x14ac:dyDescent="0.2">
      <c r="A21" t="s">
        <v>154</v>
      </c>
      <c r="E21" s="11" t="s">
        <v>94</v>
      </c>
      <c r="F21" s="8"/>
      <c r="G21" s="7">
        <v>8100</v>
      </c>
      <c r="H21" s="10">
        <v>900</v>
      </c>
      <c r="I21" s="7">
        <v>9000</v>
      </c>
      <c r="J21" s="10">
        <v>9000</v>
      </c>
      <c r="K21" s="9"/>
      <c r="L21" s="8"/>
      <c r="M21" s="9"/>
      <c r="N21" s="8"/>
    </row>
    <row r="22" spans="1:14" x14ac:dyDescent="0.2">
      <c r="A22" t="s">
        <v>154</v>
      </c>
      <c r="E22" s="11" t="s">
        <v>95</v>
      </c>
      <c r="F22" s="8"/>
      <c r="G22" s="9"/>
      <c r="H22" s="8"/>
      <c r="I22" s="9"/>
      <c r="J22" s="8"/>
      <c r="K22" s="9"/>
      <c r="L22" s="10">
        <v>25000</v>
      </c>
      <c r="M22" s="9"/>
      <c r="N22" s="8"/>
    </row>
    <row r="23" spans="1:14" x14ac:dyDescent="0.2">
      <c r="A23" t="s">
        <v>154</v>
      </c>
      <c r="E23" s="11" t="s">
        <v>96</v>
      </c>
      <c r="F23" s="8"/>
      <c r="G23" s="7">
        <v>15750</v>
      </c>
      <c r="H23" s="8"/>
      <c r="I23" s="9"/>
      <c r="J23" s="8"/>
      <c r="K23" s="9"/>
      <c r="L23" s="8"/>
      <c r="M23" s="9"/>
      <c r="N23" s="8"/>
    </row>
    <row r="24" spans="1:14" x14ac:dyDescent="0.2">
      <c r="A24" t="s">
        <v>154</v>
      </c>
      <c r="E24" s="11" t="s">
        <v>97</v>
      </c>
      <c r="F24" s="8"/>
      <c r="G24" s="7">
        <v>648</v>
      </c>
      <c r="H24" s="8"/>
      <c r="I24" s="9"/>
      <c r="J24" s="8"/>
      <c r="K24" s="9"/>
      <c r="L24" s="8"/>
      <c r="M24" s="9"/>
      <c r="N24" s="8"/>
    </row>
    <row r="25" spans="1:14" x14ac:dyDescent="0.2">
      <c r="A25" t="s">
        <v>154</v>
      </c>
      <c r="E25" s="11" t="s">
        <v>98</v>
      </c>
      <c r="F25" s="8"/>
      <c r="G25" s="7">
        <v>1900</v>
      </c>
      <c r="H25" s="8"/>
      <c r="I25" s="7">
        <v>1800</v>
      </c>
      <c r="J25" s="10">
        <v>2100</v>
      </c>
      <c r="K25" s="7">
        <v>900</v>
      </c>
      <c r="L25" s="8"/>
      <c r="M25" s="9"/>
      <c r="N25" s="8"/>
    </row>
    <row r="26" spans="1:14" x14ac:dyDescent="0.2">
      <c r="A26" t="s">
        <v>154</v>
      </c>
      <c r="E26" s="11" t="s">
        <v>99</v>
      </c>
      <c r="F26" s="8"/>
      <c r="G26" s="9"/>
      <c r="H26" s="8"/>
      <c r="I26" s="7">
        <v>5000</v>
      </c>
      <c r="J26" s="10">
        <v>10000</v>
      </c>
      <c r="K26" s="9"/>
      <c r="L26" s="8"/>
      <c r="M26" s="9"/>
      <c r="N26" s="8"/>
    </row>
    <row r="27" spans="1:14" x14ac:dyDescent="0.2">
      <c r="A27" t="s">
        <v>154</v>
      </c>
      <c r="E27" s="11" t="s">
        <v>100</v>
      </c>
      <c r="F27" s="10">
        <v>16800</v>
      </c>
      <c r="G27" s="7">
        <v>16800</v>
      </c>
      <c r="H27" s="8"/>
      <c r="I27" s="7">
        <v>16560</v>
      </c>
      <c r="J27" s="8"/>
      <c r="K27" s="9"/>
      <c r="L27" s="8"/>
      <c r="M27" s="9"/>
      <c r="N27" s="8"/>
    </row>
    <row r="28" spans="1:14" x14ac:dyDescent="0.2">
      <c r="A28" t="s">
        <v>154</v>
      </c>
      <c r="E28" s="11" t="s">
        <v>101</v>
      </c>
      <c r="F28" s="8"/>
      <c r="G28" s="9"/>
      <c r="H28" s="8"/>
      <c r="I28" s="7">
        <v>1000</v>
      </c>
      <c r="J28" s="10">
        <v>1500</v>
      </c>
      <c r="K28" s="9"/>
      <c r="L28" s="8"/>
      <c r="M28" s="9"/>
      <c r="N28" s="8"/>
    </row>
    <row r="29" spans="1:14" x14ac:dyDescent="0.2">
      <c r="A29" t="s">
        <v>154</v>
      </c>
      <c r="E29" s="11" t="s">
        <v>102</v>
      </c>
      <c r="F29" s="8"/>
      <c r="G29" s="9"/>
      <c r="H29" s="8"/>
      <c r="I29" s="7">
        <v>2625</v>
      </c>
      <c r="J29" s="8"/>
      <c r="K29" s="9"/>
      <c r="L29" s="8"/>
      <c r="M29" s="9"/>
      <c r="N29" s="8"/>
    </row>
    <row r="30" spans="1:14" x14ac:dyDescent="0.2">
      <c r="A30" t="s">
        <v>154</v>
      </c>
      <c r="E30" s="11" t="s">
        <v>103</v>
      </c>
      <c r="F30" s="8"/>
      <c r="G30" s="9"/>
      <c r="H30" s="8"/>
      <c r="I30" s="7">
        <v>1600</v>
      </c>
      <c r="J30" s="10">
        <v>1600</v>
      </c>
      <c r="K30" s="9"/>
      <c r="L30" s="8"/>
      <c r="M30" s="9"/>
      <c r="N30" s="8"/>
    </row>
    <row r="31" spans="1:14" x14ac:dyDescent="0.2">
      <c r="A31" t="s">
        <v>154</v>
      </c>
      <c r="E31" s="11" t="s">
        <v>104</v>
      </c>
      <c r="F31" s="8"/>
      <c r="G31" s="9"/>
      <c r="H31" s="8"/>
      <c r="I31" s="7">
        <v>400</v>
      </c>
      <c r="J31" s="8"/>
      <c r="K31" s="9"/>
      <c r="L31" s="8"/>
      <c r="M31" s="9"/>
      <c r="N31" s="8"/>
    </row>
    <row r="32" spans="1:14" x14ac:dyDescent="0.2">
      <c r="A32" t="s">
        <v>154</v>
      </c>
      <c r="E32" s="11" t="s">
        <v>105</v>
      </c>
      <c r="F32" s="8"/>
      <c r="G32" s="9"/>
      <c r="H32" s="8"/>
      <c r="I32" s="9"/>
      <c r="J32" s="10">
        <v>1333</v>
      </c>
      <c r="K32" s="9"/>
      <c r="L32" s="8"/>
      <c r="M32" s="9"/>
      <c r="N32" s="8"/>
    </row>
    <row r="33" spans="1:14" x14ac:dyDescent="0.2">
      <c r="A33" t="s">
        <v>154</v>
      </c>
      <c r="E33" s="11" t="s">
        <v>106</v>
      </c>
      <c r="F33" s="8"/>
      <c r="G33" s="7">
        <v>3000</v>
      </c>
      <c r="H33" s="8"/>
      <c r="I33" s="7">
        <v>3000</v>
      </c>
      <c r="J33" s="8"/>
      <c r="K33" s="9"/>
      <c r="L33" s="8"/>
      <c r="M33" s="9"/>
      <c r="N33" s="8"/>
    </row>
    <row r="34" spans="1:14" x14ac:dyDescent="0.2">
      <c r="A34" t="s">
        <v>154</v>
      </c>
      <c r="E34" s="11" t="s">
        <v>107</v>
      </c>
      <c r="F34" s="8"/>
      <c r="G34" s="7">
        <v>1500</v>
      </c>
      <c r="H34" s="8"/>
      <c r="I34" s="7">
        <v>8250</v>
      </c>
      <c r="J34" s="10">
        <v>9950</v>
      </c>
      <c r="K34" s="9"/>
      <c r="L34" s="8"/>
      <c r="M34" s="9"/>
      <c r="N34" s="8"/>
    </row>
    <row r="35" spans="1:14" x14ac:dyDescent="0.2">
      <c r="A35" t="s">
        <v>154</v>
      </c>
      <c r="E35" s="11" t="s">
        <v>108</v>
      </c>
      <c r="F35" s="8"/>
      <c r="G35" s="9"/>
      <c r="H35" s="8"/>
      <c r="I35" s="9"/>
      <c r="J35" s="10">
        <v>3088</v>
      </c>
      <c r="K35" s="9"/>
      <c r="L35" s="8"/>
      <c r="M35" s="9"/>
      <c r="N35" s="8"/>
    </row>
    <row r="36" spans="1:14" x14ac:dyDescent="0.2">
      <c r="A36" t="s">
        <v>154</v>
      </c>
      <c r="E36" s="11" t="s">
        <v>109</v>
      </c>
      <c r="F36" s="8"/>
      <c r="G36" s="7">
        <v>6195</v>
      </c>
      <c r="H36" s="8"/>
      <c r="I36" s="9"/>
      <c r="J36" s="10">
        <v>2500</v>
      </c>
      <c r="K36" s="9"/>
      <c r="L36" s="8"/>
      <c r="M36" s="9"/>
      <c r="N36" s="8"/>
    </row>
    <row r="37" spans="1:14" x14ac:dyDescent="0.2">
      <c r="A37" t="s">
        <v>154</v>
      </c>
      <c r="E37" s="11" t="s">
        <v>110</v>
      </c>
      <c r="F37" s="8"/>
      <c r="G37" s="7">
        <v>19500</v>
      </c>
      <c r="H37" s="8"/>
      <c r="I37" s="7">
        <v>1000</v>
      </c>
      <c r="J37" s="8"/>
      <c r="K37" s="9"/>
      <c r="L37" s="8"/>
      <c r="M37" s="9"/>
      <c r="N37" s="8"/>
    </row>
    <row r="38" spans="1:14" x14ac:dyDescent="0.2">
      <c r="A38" t="s">
        <v>154</v>
      </c>
      <c r="E38" s="11" t="s">
        <v>111</v>
      </c>
      <c r="F38" s="8"/>
      <c r="G38" s="9"/>
      <c r="H38" s="8"/>
      <c r="I38" s="7">
        <v>4650</v>
      </c>
      <c r="J38" s="10">
        <v>4200</v>
      </c>
      <c r="K38" s="9"/>
      <c r="L38" s="8"/>
      <c r="M38" s="9"/>
      <c r="N38" s="8"/>
    </row>
    <row r="39" spans="1:14" x14ac:dyDescent="0.2">
      <c r="A39" t="s">
        <v>154</v>
      </c>
      <c r="E39" s="11" t="s">
        <v>112</v>
      </c>
      <c r="F39" s="8"/>
      <c r="G39" s="9"/>
      <c r="H39" s="8"/>
      <c r="I39" s="7">
        <v>5250</v>
      </c>
      <c r="J39" s="10">
        <v>5400</v>
      </c>
      <c r="K39" s="9"/>
      <c r="L39" s="8"/>
      <c r="M39" s="9"/>
      <c r="N39" s="8"/>
    </row>
    <row r="40" spans="1:14" x14ac:dyDescent="0.2">
      <c r="A40" t="s">
        <v>154</v>
      </c>
      <c r="E40" s="11" t="s">
        <v>113</v>
      </c>
      <c r="F40" s="10">
        <v>12000</v>
      </c>
      <c r="G40" s="7">
        <v>7500</v>
      </c>
      <c r="H40" s="8"/>
      <c r="I40" s="9"/>
      <c r="J40" s="10">
        <v>3700</v>
      </c>
      <c r="K40" s="9"/>
      <c r="L40" s="8"/>
      <c r="M40" s="9"/>
      <c r="N40" s="8"/>
    </row>
    <row r="41" spans="1:14" x14ac:dyDescent="0.2">
      <c r="A41" t="s">
        <v>154</v>
      </c>
      <c r="E41" s="11" t="s">
        <v>114</v>
      </c>
      <c r="F41" s="8"/>
      <c r="G41" s="9"/>
      <c r="H41" s="8"/>
      <c r="I41" s="7">
        <v>15000</v>
      </c>
      <c r="J41" s="8"/>
      <c r="K41" s="9"/>
      <c r="L41" s="8"/>
      <c r="M41" s="9"/>
      <c r="N41" s="8"/>
    </row>
    <row r="42" spans="1:14" x14ac:dyDescent="0.2">
      <c r="A42" t="s">
        <v>154</v>
      </c>
      <c r="E42" s="11" t="s">
        <v>115</v>
      </c>
      <c r="F42" s="8"/>
      <c r="G42" s="7">
        <v>1646</v>
      </c>
      <c r="H42" s="8"/>
      <c r="I42" s="9"/>
      <c r="J42" s="8"/>
      <c r="K42" s="9"/>
      <c r="L42" s="8"/>
      <c r="M42" s="9"/>
      <c r="N42" s="8"/>
    </row>
    <row r="43" spans="1:14" x14ac:dyDescent="0.2">
      <c r="A43" t="s">
        <v>154</v>
      </c>
      <c r="E43" s="11" t="s">
        <v>116</v>
      </c>
      <c r="F43" s="10">
        <v>7984</v>
      </c>
      <c r="G43" s="7">
        <v>246</v>
      </c>
      <c r="H43" s="8"/>
      <c r="I43" s="7">
        <v>29013</v>
      </c>
      <c r="J43" s="10">
        <v>6316</v>
      </c>
      <c r="K43" s="9"/>
      <c r="L43" s="8"/>
      <c r="M43" s="9"/>
      <c r="N43" s="8"/>
    </row>
    <row r="44" spans="1:14" x14ac:dyDescent="0.2">
      <c r="A44" t="s">
        <v>154</v>
      </c>
      <c r="E44" s="11" t="s">
        <v>117</v>
      </c>
      <c r="F44" s="8"/>
      <c r="G44" s="9"/>
      <c r="H44" s="10">
        <v>6470</v>
      </c>
      <c r="I44" s="7">
        <v>11530</v>
      </c>
      <c r="J44" s="10">
        <v>15000</v>
      </c>
      <c r="K44" s="9"/>
      <c r="L44" s="8"/>
      <c r="M44" s="9"/>
      <c r="N44" s="8"/>
    </row>
    <row r="45" spans="1:14" x14ac:dyDescent="0.2">
      <c r="A45" t="s">
        <v>154</v>
      </c>
      <c r="E45" s="11" t="s">
        <v>118</v>
      </c>
      <c r="F45" s="8"/>
      <c r="G45" s="9"/>
      <c r="H45" s="8"/>
      <c r="I45" s="7">
        <v>120</v>
      </c>
      <c r="J45" s="8"/>
      <c r="K45" s="9"/>
      <c r="L45" s="8"/>
      <c r="M45" s="9"/>
      <c r="N45" s="8"/>
    </row>
    <row r="46" spans="1:14" x14ac:dyDescent="0.2">
      <c r="A46" t="s">
        <v>154</v>
      </c>
      <c r="E46" s="11" t="s">
        <v>119</v>
      </c>
      <c r="F46" s="8"/>
      <c r="G46" s="9"/>
      <c r="H46" s="8"/>
      <c r="I46" s="7">
        <v>29095</v>
      </c>
      <c r="J46" s="10">
        <v>6080.25</v>
      </c>
      <c r="K46" s="9"/>
      <c r="L46" s="8"/>
      <c r="M46" s="9"/>
      <c r="N46" s="8"/>
    </row>
    <row r="47" spans="1:14" x14ac:dyDescent="0.2">
      <c r="A47" t="s">
        <v>154</v>
      </c>
      <c r="E47" s="11" t="s">
        <v>120</v>
      </c>
      <c r="F47" s="8"/>
      <c r="G47" s="9"/>
      <c r="H47" s="8"/>
      <c r="I47" s="7">
        <v>7340</v>
      </c>
      <c r="J47" s="10">
        <v>2960</v>
      </c>
      <c r="K47" s="9"/>
      <c r="L47" s="8"/>
      <c r="M47" s="9"/>
      <c r="N47" s="8"/>
    </row>
    <row r="48" spans="1:14" x14ac:dyDescent="0.2">
      <c r="A48" t="s">
        <v>154</v>
      </c>
      <c r="E48" s="11" t="s">
        <v>121</v>
      </c>
      <c r="F48" s="10">
        <v>12000</v>
      </c>
      <c r="G48" s="7">
        <v>12000</v>
      </c>
      <c r="H48" s="10">
        <v>4000</v>
      </c>
      <c r="I48" s="7">
        <v>20000</v>
      </c>
      <c r="J48" s="10">
        <v>4000</v>
      </c>
      <c r="K48" s="7">
        <v>12000</v>
      </c>
      <c r="L48" s="8"/>
      <c r="M48" s="7">
        <v>12000</v>
      </c>
      <c r="N48" s="10">
        <v>7900</v>
      </c>
    </row>
    <row r="49" spans="1:14" x14ac:dyDescent="0.2">
      <c r="A49" t="s">
        <v>154</v>
      </c>
      <c r="E49" s="11" t="s">
        <v>122</v>
      </c>
      <c r="F49" s="8"/>
      <c r="G49" s="7">
        <v>49631</v>
      </c>
      <c r="H49" s="10">
        <v>1500</v>
      </c>
      <c r="I49" s="7">
        <v>39690</v>
      </c>
      <c r="J49" s="10">
        <v>55690</v>
      </c>
      <c r="K49" s="9"/>
      <c r="L49" s="8"/>
      <c r="M49" s="9"/>
      <c r="N49" s="8"/>
    </row>
    <row r="50" spans="1:14" x14ac:dyDescent="0.2">
      <c r="A50" t="s">
        <v>154</v>
      </c>
      <c r="E50" s="11" t="s">
        <v>123</v>
      </c>
      <c r="F50" s="8"/>
      <c r="G50" s="7">
        <v>7173</v>
      </c>
      <c r="H50" s="8"/>
      <c r="I50" s="7">
        <v>2490</v>
      </c>
      <c r="J50" s="10">
        <v>2382</v>
      </c>
      <c r="K50" s="9"/>
      <c r="L50" s="8"/>
      <c r="M50" s="9"/>
      <c r="N50" s="8"/>
    </row>
    <row r="51" spans="1:14" x14ac:dyDescent="0.2">
      <c r="A51" t="s">
        <v>154</v>
      </c>
      <c r="E51" s="11" t="s">
        <v>124</v>
      </c>
      <c r="F51" s="8"/>
      <c r="G51" s="9"/>
      <c r="H51" s="8"/>
      <c r="I51" s="9"/>
      <c r="J51" s="8"/>
      <c r="K51" s="9"/>
      <c r="L51" s="8"/>
      <c r="M51" s="7">
        <v>36000</v>
      </c>
      <c r="N51" s="8"/>
    </row>
    <row r="52" spans="1:14" x14ac:dyDescent="0.2">
      <c r="A52" t="s">
        <v>154</v>
      </c>
      <c r="E52" s="11" t="s">
        <v>125</v>
      </c>
      <c r="F52" s="8"/>
      <c r="G52" s="9"/>
      <c r="H52" s="8"/>
      <c r="I52" s="9"/>
      <c r="J52" s="10">
        <v>68048</v>
      </c>
      <c r="K52" s="9"/>
      <c r="L52" s="8"/>
      <c r="M52" s="9"/>
      <c r="N52" s="8"/>
    </row>
    <row r="53" spans="1:14" x14ac:dyDescent="0.2">
      <c r="A53" t="s">
        <v>154</v>
      </c>
      <c r="E53" s="11" t="s">
        <v>126</v>
      </c>
      <c r="F53" s="8"/>
      <c r="G53" s="7">
        <v>900</v>
      </c>
      <c r="H53" s="8"/>
      <c r="I53" s="9"/>
      <c r="J53" s="8"/>
      <c r="K53" s="9"/>
      <c r="L53" s="8"/>
      <c r="M53" s="9"/>
      <c r="N53" s="8"/>
    </row>
    <row r="54" spans="1:14" x14ac:dyDescent="0.2">
      <c r="A54" t="s">
        <v>154</v>
      </c>
      <c r="E54" s="11" t="s">
        <v>127</v>
      </c>
      <c r="F54" s="8"/>
      <c r="G54" s="9"/>
      <c r="H54" s="8"/>
      <c r="I54" s="9"/>
      <c r="J54" s="10">
        <v>25000</v>
      </c>
      <c r="K54" s="9"/>
      <c r="L54" s="8"/>
      <c r="M54" s="9"/>
      <c r="N54" s="8"/>
    </row>
    <row r="55" spans="1:14" x14ac:dyDescent="0.2">
      <c r="A55" t="s">
        <v>154</v>
      </c>
      <c r="E55" s="11" t="s">
        <v>128</v>
      </c>
      <c r="F55" s="8"/>
      <c r="G55" s="9"/>
      <c r="H55" s="8"/>
      <c r="I55" s="7">
        <v>19000</v>
      </c>
      <c r="J55" s="10">
        <v>19000</v>
      </c>
      <c r="K55" s="9"/>
      <c r="L55" s="8"/>
      <c r="M55" s="9"/>
      <c r="N55" s="8"/>
    </row>
    <row r="56" spans="1:14" x14ac:dyDescent="0.2">
      <c r="A56" t="s">
        <v>154</v>
      </c>
      <c r="E56" s="11" t="s">
        <v>129</v>
      </c>
      <c r="F56" s="10">
        <v>2105</v>
      </c>
      <c r="G56" s="7">
        <v>39640</v>
      </c>
      <c r="H56" s="10">
        <v>2027</v>
      </c>
      <c r="I56" s="7">
        <v>50000</v>
      </c>
      <c r="J56" s="10">
        <v>50000</v>
      </c>
      <c r="K56" s="9"/>
      <c r="L56" s="8"/>
      <c r="M56" s="9"/>
      <c r="N56" s="8"/>
    </row>
    <row r="57" spans="1:14" x14ac:dyDescent="0.2">
      <c r="A57" t="s">
        <v>154</v>
      </c>
      <c r="E57" s="11" t="s">
        <v>130</v>
      </c>
      <c r="F57" s="8"/>
      <c r="G57" s="9"/>
      <c r="H57" s="8"/>
      <c r="I57" s="7">
        <v>25000</v>
      </c>
      <c r="J57" s="10">
        <v>25000</v>
      </c>
      <c r="K57" s="9"/>
      <c r="L57" s="8"/>
      <c r="M57" s="9"/>
      <c r="N57" s="8"/>
    </row>
    <row r="58" spans="1:14" x14ac:dyDescent="0.2">
      <c r="A58" t="s">
        <v>154</v>
      </c>
      <c r="E58" s="11" t="s">
        <v>131</v>
      </c>
      <c r="F58" s="8"/>
      <c r="G58" s="9"/>
      <c r="H58" s="8"/>
      <c r="I58" s="7">
        <v>8440</v>
      </c>
      <c r="J58" s="10">
        <v>25000</v>
      </c>
      <c r="K58" s="9"/>
      <c r="L58" s="8"/>
      <c r="M58" s="9"/>
      <c r="N58" s="8"/>
    </row>
    <row r="59" spans="1:14" x14ac:dyDescent="0.2">
      <c r="A59" t="s">
        <v>154</v>
      </c>
      <c r="E59" s="11" t="s">
        <v>132</v>
      </c>
      <c r="F59" s="8"/>
      <c r="G59" s="7">
        <v>10720</v>
      </c>
      <c r="H59" s="8"/>
      <c r="I59" s="9"/>
      <c r="J59" s="8"/>
      <c r="K59" s="9"/>
      <c r="L59" s="8"/>
      <c r="M59" s="9"/>
      <c r="N59" s="8"/>
    </row>
    <row r="60" spans="1:14" x14ac:dyDescent="0.2">
      <c r="A60" t="s">
        <v>154</v>
      </c>
      <c r="E60" s="11" t="s">
        <v>133</v>
      </c>
      <c r="F60" s="8"/>
      <c r="G60" s="9"/>
      <c r="H60" s="10">
        <v>149569</v>
      </c>
      <c r="I60" s="9"/>
      <c r="J60" s="8"/>
      <c r="K60" s="9"/>
      <c r="L60" s="8"/>
      <c r="M60" s="9"/>
      <c r="N60" s="8"/>
    </row>
    <row r="61" spans="1:14" x14ac:dyDescent="0.2">
      <c r="A61" t="s">
        <v>154</v>
      </c>
      <c r="E61" s="11" t="s">
        <v>134</v>
      </c>
      <c r="F61" s="8"/>
      <c r="G61" s="9"/>
      <c r="H61" s="8"/>
      <c r="I61" s="7">
        <v>2625</v>
      </c>
      <c r="J61" s="10">
        <v>6500</v>
      </c>
      <c r="K61" s="9"/>
      <c r="L61" s="8"/>
      <c r="M61" s="9"/>
      <c r="N61" s="8"/>
    </row>
    <row r="62" spans="1:14" x14ac:dyDescent="0.2">
      <c r="A62" t="s">
        <v>154</v>
      </c>
      <c r="E62" s="11" t="s">
        <v>135</v>
      </c>
      <c r="F62" s="8"/>
      <c r="G62" s="9"/>
      <c r="H62" s="8"/>
      <c r="I62" s="9"/>
      <c r="J62" s="10">
        <v>4270</v>
      </c>
      <c r="K62" s="9"/>
      <c r="L62" s="8"/>
      <c r="M62" s="9"/>
      <c r="N62" s="8"/>
    </row>
    <row r="63" spans="1:14" x14ac:dyDescent="0.2">
      <c r="A63" t="s">
        <v>154</v>
      </c>
      <c r="E63" s="11" t="s">
        <v>136</v>
      </c>
      <c r="F63" s="8"/>
      <c r="G63" s="9"/>
      <c r="H63" s="8"/>
      <c r="I63" s="7">
        <v>25250</v>
      </c>
      <c r="J63" s="10">
        <v>28575</v>
      </c>
      <c r="K63" s="9"/>
      <c r="L63" s="8"/>
      <c r="M63" s="9"/>
      <c r="N63" s="8"/>
    </row>
    <row r="64" spans="1:14" x14ac:dyDescent="0.2">
      <c r="A64" t="s">
        <v>154</v>
      </c>
      <c r="E64" s="11" t="s">
        <v>137</v>
      </c>
      <c r="F64" s="8"/>
      <c r="G64" s="7">
        <v>16392</v>
      </c>
      <c r="H64" s="10">
        <v>3575</v>
      </c>
      <c r="I64" s="9"/>
      <c r="J64" s="8"/>
      <c r="K64" s="9"/>
      <c r="L64" s="8"/>
      <c r="M64" s="9"/>
      <c r="N64" s="8"/>
    </row>
    <row r="65" spans="5:14" x14ac:dyDescent="0.2">
      <c r="E65" s="12" t="s">
        <v>81</v>
      </c>
      <c r="F65" s="13">
        <v>76759</v>
      </c>
      <c r="G65" s="13">
        <v>264878</v>
      </c>
      <c r="H65" s="13">
        <v>292854.37</v>
      </c>
      <c r="I65" s="13">
        <v>457698</v>
      </c>
      <c r="J65" s="13">
        <v>522775.25</v>
      </c>
      <c r="K65" s="13">
        <v>61299</v>
      </c>
      <c r="L65" s="13">
        <v>25000</v>
      </c>
      <c r="M65" s="13">
        <v>48000</v>
      </c>
      <c r="N65" s="13">
        <v>7900</v>
      </c>
    </row>
    <row r="66" spans="5:14" x14ac:dyDescent="0.2">
      <c r="F66" s="22">
        <f t="shared" ref="F66:N66" si="0">SUM(F5:F64)</f>
        <v>76759</v>
      </c>
      <c r="G66" s="22">
        <f t="shared" si="0"/>
        <v>264878</v>
      </c>
      <c r="H66" s="22">
        <f t="shared" si="0"/>
        <v>292854.37</v>
      </c>
      <c r="I66" s="22">
        <f t="shared" si="0"/>
        <v>455698</v>
      </c>
      <c r="J66" s="22">
        <f t="shared" si="0"/>
        <v>515275.25</v>
      </c>
      <c r="K66" s="22">
        <f t="shared" si="0"/>
        <v>61299</v>
      </c>
      <c r="L66" s="22">
        <f t="shared" si="0"/>
        <v>20000</v>
      </c>
      <c r="M66" s="22">
        <f t="shared" si="0"/>
        <v>28338</v>
      </c>
      <c r="N66" s="22">
        <f t="shared" si="0"/>
        <v>7900</v>
      </c>
    </row>
    <row r="67" spans="5:14" x14ac:dyDescent="0.2">
      <c r="F67" s="23">
        <f>F65-F66</f>
        <v>0</v>
      </c>
      <c r="G67" s="23">
        <f t="shared" ref="G67:N67" si="1">G65-G66</f>
        <v>0</v>
      </c>
      <c r="H67" s="23">
        <f t="shared" si="1"/>
        <v>0</v>
      </c>
      <c r="I67" s="23">
        <f t="shared" si="1"/>
        <v>2000</v>
      </c>
      <c r="J67" s="23">
        <f t="shared" si="1"/>
        <v>7500</v>
      </c>
      <c r="K67" s="23">
        <f t="shared" si="1"/>
        <v>0</v>
      </c>
      <c r="L67" s="23">
        <f t="shared" si="1"/>
        <v>5000</v>
      </c>
      <c r="M67" s="23">
        <f t="shared" si="1"/>
        <v>19662</v>
      </c>
      <c r="N67" s="23">
        <f t="shared" si="1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B53"/>
  <sheetViews>
    <sheetView topLeftCell="A12" workbookViewId="0">
      <selection activeCell="E145" sqref="E145"/>
    </sheetView>
  </sheetViews>
  <sheetFormatPr defaultColWidth="8.75" defaultRowHeight="14.25" x14ac:dyDescent="0.2"/>
  <cols>
    <col min="1" max="1" width="13.125" customWidth="1"/>
    <col min="2" max="2" width="10" customWidth="1"/>
    <col min="3" max="3" width="9.875" customWidth="1"/>
    <col min="4" max="4" width="6.875" customWidth="1"/>
    <col min="5" max="5" width="9.375" customWidth="1"/>
    <col min="6" max="6" width="6" customWidth="1"/>
    <col min="7" max="7" width="11.375" customWidth="1"/>
    <col min="8" max="14" width="6.375" customWidth="1"/>
    <col min="15" max="26" width="7.375" customWidth="1"/>
    <col min="27" max="28" width="8.875" customWidth="1"/>
    <col min="29" max="29" width="13.125" bestFit="1" customWidth="1"/>
    <col min="30" max="30" width="11.625" bestFit="1" customWidth="1"/>
    <col min="31" max="32" width="6.375" customWidth="1"/>
    <col min="33" max="33" width="7.375" customWidth="1"/>
    <col min="34" max="34" width="15" bestFit="1" customWidth="1"/>
    <col min="35" max="35" width="6" customWidth="1"/>
    <col min="36" max="36" width="3.875" customWidth="1"/>
    <col min="37" max="38" width="4.875" customWidth="1"/>
    <col min="39" max="51" width="6.375" customWidth="1"/>
    <col min="52" max="59" width="7.375" customWidth="1"/>
    <col min="60" max="60" width="9.25" bestFit="1" customWidth="1"/>
    <col min="61" max="61" width="11.25" bestFit="1" customWidth="1"/>
    <col min="62" max="62" width="4.375" customWidth="1"/>
    <col min="63" max="64" width="6.375" customWidth="1"/>
    <col min="65" max="69" width="7.375" customWidth="1"/>
    <col min="70" max="70" width="14.625" bestFit="1" customWidth="1"/>
    <col min="71" max="71" width="7.75" customWidth="1"/>
    <col min="72" max="72" width="11" bestFit="1" customWidth="1"/>
    <col min="73" max="73" width="11.375" bestFit="1" customWidth="1"/>
  </cols>
  <sheetData>
    <row r="3" spans="1:2" x14ac:dyDescent="0.2">
      <c r="A3" s="50" t="s">
        <v>174</v>
      </c>
      <c r="B3" t="s">
        <v>209</v>
      </c>
    </row>
    <row r="4" spans="1:2" x14ac:dyDescent="0.2">
      <c r="A4" s="52" t="s">
        <v>161</v>
      </c>
      <c r="B4" s="51">
        <v>38550</v>
      </c>
    </row>
    <row r="5" spans="1:2" x14ac:dyDescent="0.2">
      <c r="A5" s="53">
        <v>1</v>
      </c>
      <c r="B5" s="51">
        <v>34500</v>
      </c>
    </row>
    <row r="6" spans="1:2" x14ac:dyDescent="0.2">
      <c r="A6" s="53">
        <v>2</v>
      </c>
      <c r="B6" s="51">
        <v>4050</v>
      </c>
    </row>
    <row r="7" spans="1:2" x14ac:dyDescent="0.2">
      <c r="A7" s="53">
        <v>6</v>
      </c>
      <c r="B7" s="51">
        <v>0</v>
      </c>
    </row>
    <row r="8" spans="1:2" x14ac:dyDescent="0.2">
      <c r="A8" s="52" t="s">
        <v>162</v>
      </c>
      <c r="B8" s="51">
        <v>39543</v>
      </c>
    </row>
    <row r="9" spans="1:2" x14ac:dyDescent="0.2">
      <c r="A9" s="53">
        <v>1</v>
      </c>
      <c r="B9" s="51">
        <v>3042</v>
      </c>
    </row>
    <row r="10" spans="1:2" x14ac:dyDescent="0.2">
      <c r="A10" s="53">
        <v>3</v>
      </c>
      <c r="B10" s="51">
        <v>27201</v>
      </c>
    </row>
    <row r="11" spans="1:2" x14ac:dyDescent="0.2">
      <c r="A11" s="53">
        <v>4</v>
      </c>
      <c r="B11" s="51">
        <v>4500</v>
      </c>
    </row>
    <row r="12" spans="1:2" x14ac:dyDescent="0.2">
      <c r="A12" s="53">
        <v>8</v>
      </c>
      <c r="B12" s="51">
        <v>4800</v>
      </c>
    </row>
    <row r="13" spans="1:2" x14ac:dyDescent="0.2">
      <c r="A13" s="53">
        <v>9</v>
      </c>
      <c r="B13" s="51">
        <v>0</v>
      </c>
    </row>
    <row r="14" spans="1:2" x14ac:dyDescent="0.2">
      <c r="A14" s="53">
        <v>14</v>
      </c>
      <c r="B14" s="51">
        <v>0</v>
      </c>
    </row>
    <row r="15" spans="1:2" x14ac:dyDescent="0.2">
      <c r="A15" s="53">
        <v>19</v>
      </c>
      <c r="B15" s="51">
        <v>0</v>
      </c>
    </row>
    <row r="16" spans="1:2" x14ac:dyDescent="0.2">
      <c r="A16" s="52" t="s">
        <v>157</v>
      </c>
      <c r="B16" s="51">
        <v>395107</v>
      </c>
    </row>
    <row r="17" spans="1:2" x14ac:dyDescent="0.2">
      <c r="A17" s="53">
        <v>1</v>
      </c>
      <c r="B17" s="51">
        <v>78458</v>
      </c>
    </row>
    <row r="18" spans="1:2" x14ac:dyDescent="0.2">
      <c r="A18" s="53">
        <v>2</v>
      </c>
      <c r="B18" s="51">
        <v>199937</v>
      </c>
    </row>
    <row r="19" spans="1:2" x14ac:dyDescent="0.2">
      <c r="A19" s="53">
        <v>3</v>
      </c>
      <c r="B19" s="51">
        <v>19650</v>
      </c>
    </row>
    <row r="20" spans="1:2" x14ac:dyDescent="0.2">
      <c r="A20" s="53">
        <v>6</v>
      </c>
      <c r="B20" s="51">
        <v>0</v>
      </c>
    </row>
    <row r="21" spans="1:2" x14ac:dyDescent="0.2">
      <c r="A21" s="53">
        <v>7</v>
      </c>
      <c r="B21" s="51">
        <v>3000</v>
      </c>
    </row>
    <row r="22" spans="1:2" x14ac:dyDescent="0.2">
      <c r="A22" s="53">
        <v>8</v>
      </c>
      <c r="B22" s="51">
        <v>6629</v>
      </c>
    </row>
    <row r="23" spans="1:2" x14ac:dyDescent="0.2">
      <c r="A23" s="53">
        <v>9</v>
      </c>
      <c r="B23" s="51">
        <v>21600</v>
      </c>
    </row>
    <row r="24" spans="1:2" x14ac:dyDescent="0.2">
      <c r="A24" s="53">
        <v>10</v>
      </c>
      <c r="B24" s="51">
        <v>0</v>
      </c>
    </row>
    <row r="25" spans="1:2" x14ac:dyDescent="0.2">
      <c r="A25" s="53">
        <v>11</v>
      </c>
      <c r="B25" s="51">
        <v>0</v>
      </c>
    </row>
    <row r="26" spans="1:2" x14ac:dyDescent="0.2">
      <c r="A26" s="53">
        <v>12</v>
      </c>
      <c r="B26" s="51">
        <v>25929</v>
      </c>
    </row>
    <row r="27" spans="1:2" x14ac:dyDescent="0.2">
      <c r="A27" s="53">
        <v>13</v>
      </c>
      <c r="B27" s="51">
        <v>8202</v>
      </c>
    </row>
    <row r="28" spans="1:2" x14ac:dyDescent="0.2">
      <c r="A28" s="53">
        <v>15</v>
      </c>
      <c r="B28" s="51">
        <v>6680</v>
      </c>
    </row>
    <row r="29" spans="1:2" x14ac:dyDescent="0.2">
      <c r="A29" s="53">
        <v>16</v>
      </c>
      <c r="B29" s="51">
        <v>0</v>
      </c>
    </row>
    <row r="30" spans="1:2" x14ac:dyDescent="0.2">
      <c r="A30" s="53">
        <v>17</v>
      </c>
      <c r="B30" s="51">
        <v>18877</v>
      </c>
    </row>
    <row r="31" spans="1:2" x14ac:dyDescent="0.2">
      <c r="A31" s="53">
        <v>18</v>
      </c>
      <c r="B31" s="51">
        <v>0</v>
      </c>
    </row>
    <row r="32" spans="1:2" x14ac:dyDescent="0.2">
      <c r="A32" s="53">
        <v>19</v>
      </c>
      <c r="B32" s="51">
        <v>0</v>
      </c>
    </row>
    <row r="33" spans="1:2" x14ac:dyDescent="0.2">
      <c r="A33" s="53">
        <v>20</v>
      </c>
      <c r="B33" s="51">
        <v>835</v>
      </c>
    </row>
    <row r="34" spans="1:2" x14ac:dyDescent="0.2">
      <c r="A34" s="53">
        <v>21</v>
      </c>
      <c r="B34" s="51">
        <v>80</v>
      </c>
    </row>
    <row r="35" spans="1:2" x14ac:dyDescent="0.2">
      <c r="A35" s="53">
        <v>22</v>
      </c>
      <c r="B35" s="51">
        <v>5230</v>
      </c>
    </row>
    <row r="36" spans="1:2" x14ac:dyDescent="0.2">
      <c r="A36" s="52" t="s">
        <v>163</v>
      </c>
      <c r="B36" s="51">
        <v>383963</v>
      </c>
    </row>
    <row r="37" spans="1:2" x14ac:dyDescent="0.2">
      <c r="A37" s="53">
        <v>1</v>
      </c>
      <c r="B37" s="51">
        <v>75000</v>
      </c>
    </row>
    <row r="38" spans="1:2" x14ac:dyDescent="0.2">
      <c r="A38" s="53">
        <v>2</v>
      </c>
      <c r="B38" s="51">
        <v>150000</v>
      </c>
    </row>
    <row r="39" spans="1:2" x14ac:dyDescent="0.2">
      <c r="A39" s="53">
        <v>3</v>
      </c>
      <c r="B39" s="51">
        <v>42000</v>
      </c>
    </row>
    <row r="40" spans="1:2" x14ac:dyDescent="0.2">
      <c r="A40" s="53">
        <v>4</v>
      </c>
      <c r="B40" s="51">
        <v>44503</v>
      </c>
    </row>
    <row r="41" spans="1:2" x14ac:dyDescent="0.2">
      <c r="A41" s="53">
        <v>5</v>
      </c>
      <c r="B41" s="51">
        <v>45000</v>
      </c>
    </row>
    <row r="42" spans="1:2" x14ac:dyDescent="0.2">
      <c r="A42" s="53">
        <v>6</v>
      </c>
      <c r="B42" s="51">
        <v>27000</v>
      </c>
    </row>
    <row r="43" spans="1:2" x14ac:dyDescent="0.2">
      <c r="A43" s="53">
        <v>7</v>
      </c>
      <c r="B43" s="51">
        <v>460</v>
      </c>
    </row>
    <row r="44" spans="1:2" x14ac:dyDescent="0.2">
      <c r="A44" s="52" t="s">
        <v>153</v>
      </c>
      <c r="B44" s="51">
        <v>77613</v>
      </c>
    </row>
    <row r="45" spans="1:2" x14ac:dyDescent="0.2">
      <c r="A45" s="53">
        <v>1</v>
      </c>
      <c r="B45" s="51">
        <v>77613</v>
      </c>
    </row>
    <row r="46" spans="1:2" x14ac:dyDescent="0.2">
      <c r="A46" s="53">
        <v>4</v>
      </c>
      <c r="B46" s="51">
        <v>0</v>
      </c>
    </row>
    <row r="47" spans="1:2" x14ac:dyDescent="0.2">
      <c r="A47" s="52" t="s">
        <v>159</v>
      </c>
      <c r="B47" s="51">
        <v>86462</v>
      </c>
    </row>
    <row r="48" spans="1:2" x14ac:dyDescent="0.2">
      <c r="A48" s="53">
        <v>1</v>
      </c>
      <c r="B48" s="51">
        <v>74601</v>
      </c>
    </row>
    <row r="49" spans="1:2" x14ac:dyDescent="0.2">
      <c r="A49" s="53">
        <v>7</v>
      </c>
      <c r="B49" s="51">
        <v>11681</v>
      </c>
    </row>
    <row r="50" spans="1:2" x14ac:dyDescent="0.2">
      <c r="A50" s="53">
        <v>11</v>
      </c>
      <c r="B50" s="51">
        <v>0</v>
      </c>
    </row>
    <row r="51" spans="1:2" x14ac:dyDescent="0.2">
      <c r="A51" s="53">
        <v>12</v>
      </c>
      <c r="B51" s="51">
        <v>180</v>
      </c>
    </row>
    <row r="52" spans="1:2" x14ac:dyDescent="0.2">
      <c r="A52" s="53">
        <v>13</v>
      </c>
      <c r="B52" s="51">
        <v>0</v>
      </c>
    </row>
    <row r="53" spans="1:2" x14ac:dyDescent="0.2">
      <c r="A53" s="52" t="s">
        <v>81</v>
      </c>
      <c r="B53" s="51">
        <v>1021238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S153"/>
  <sheetViews>
    <sheetView topLeftCell="C1" workbookViewId="0">
      <pane xSplit="4" ySplit="1" topLeftCell="G28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6" max="6" width="27.625" bestFit="1" customWidth="1"/>
    <col min="7" max="18" width="9.875" customWidth="1"/>
    <col min="19" max="19" width="9.875" bestFit="1" customWidth="1"/>
  </cols>
  <sheetData>
    <row r="1" spans="1:19" ht="15" x14ac:dyDescent="0.25">
      <c r="A1" s="33" t="s">
        <v>148</v>
      </c>
      <c r="B1" s="33" t="s">
        <v>149</v>
      </c>
      <c r="C1" s="33" t="s">
        <v>150</v>
      </c>
      <c r="D1" s="33" t="s">
        <v>151</v>
      </c>
      <c r="E1" s="74" t="s">
        <v>190</v>
      </c>
      <c r="F1" s="66" t="s">
        <v>2</v>
      </c>
      <c r="G1" s="67">
        <v>41365</v>
      </c>
      <c r="H1" s="67">
        <v>41395</v>
      </c>
      <c r="I1" s="67">
        <v>41426</v>
      </c>
      <c r="J1" s="67">
        <v>41456</v>
      </c>
      <c r="K1" s="67">
        <v>41487</v>
      </c>
      <c r="L1" s="67">
        <v>41518</v>
      </c>
      <c r="M1" s="67">
        <v>41548</v>
      </c>
      <c r="N1" s="67">
        <v>41579</v>
      </c>
      <c r="O1" s="67">
        <v>41609</v>
      </c>
      <c r="P1" s="67">
        <v>41640</v>
      </c>
      <c r="Q1" s="67">
        <v>41671</v>
      </c>
      <c r="R1" s="67">
        <v>41699</v>
      </c>
      <c r="S1" s="67" t="s">
        <v>81</v>
      </c>
    </row>
    <row r="2" spans="1:19" hidden="1" x14ac:dyDescent="0.2">
      <c r="A2" t="s">
        <v>154</v>
      </c>
      <c r="B2" t="s">
        <v>155</v>
      </c>
      <c r="C2" t="s">
        <v>163</v>
      </c>
      <c r="D2">
        <v>6</v>
      </c>
      <c r="E2" s="49">
        <f t="shared" ref="E2:E33" si="0">SUM(P2:R2)</f>
        <v>27000</v>
      </c>
      <c r="F2" s="68" t="s">
        <v>94</v>
      </c>
      <c r="G2" s="69"/>
      <c r="H2" s="70">
        <v>8100</v>
      </c>
      <c r="I2" s="69">
        <v>900</v>
      </c>
      <c r="J2" s="70">
        <v>9000</v>
      </c>
      <c r="K2" s="69">
        <v>9000</v>
      </c>
      <c r="L2" s="70"/>
      <c r="M2" s="69"/>
      <c r="N2" s="70"/>
      <c r="O2" s="69"/>
      <c r="P2" s="70">
        <v>9000</v>
      </c>
      <c r="Q2" s="69">
        <v>9000</v>
      </c>
      <c r="R2" s="70">
        <v>9000</v>
      </c>
      <c r="S2" s="70">
        <f t="shared" ref="S2:S33" si="1">SUM(G2:R2)</f>
        <v>54000</v>
      </c>
    </row>
    <row r="3" spans="1:19" hidden="1" x14ac:dyDescent="0.2">
      <c r="A3" t="s">
        <v>147</v>
      </c>
      <c r="B3" t="s">
        <v>156</v>
      </c>
      <c r="C3" t="s">
        <v>163</v>
      </c>
      <c r="D3">
        <v>6</v>
      </c>
      <c r="E3" s="49">
        <f t="shared" si="0"/>
        <v>0</v>
      </c>
      <c r="F3" s="68" t="s">
        <v>12</v>
      </c>
      <c r="G3" s="69"/>
      <c r="H3" s="70">
        <v>900</v>
      </c>
      <c r="I3" s="69">
        <v>8100</v>
      </c>
      <c r="J3" s="70"/>
      <c r="K3" s="69"/>
      <c r="L3" s="70">
        <v>9000</v>
      </c>
      <c r="M3" s="69">
        <v>9000</v>
      </c>
      <c r="N3" s="70">
        <v>9000</v>
      </c>
      <c r="O3" s="69">
        <v>9000</v>
      </c>
      <c r="P3" s="70"/>
      <c r="Q3" s="69"/>
      <c r="R3" s="70"/>
      <c r="S3" s="69">
        <f t="shared" si="1"/>
        <v>45000</v>
      </c>
    </row>
    <row r="4" spans="1:19" hidden="1" x14ac:dyDescent="0.2">
      <c r="A4" t="s">
        <v>147</v>
      </c>
      <c r="B4" t="s">
        <v>152</v>
      </c>
      <c r="C4" t="s">
        <v>153</v>
      </c>
      <c r="D4">
        <v>1</v>
      </c>
      <c r="E4" s="49">
        <f t="shared" si="0"/>
        <v>0</v>
      </c>
      <c r="F4" s="71" t="s">
        <v>3</v>
      </c>
      <c r="G4" s="70"/>
      <c r="H4" s="70"/>
      <c r="I4" s="70"/>
      <c r="J4" s="70"/>
      <c r="K4" s="70"/>
      <c r="L4" s="70">
        <v>9125</v>
      </c>
      <c r="M4" s="70"/>
      <c r="N4" s="70"/>
      <c r="O4" s="70"/>
      <c r="P4" s="70"/>
      <c r="Q4" s="70"/>
      <c r="R4" s="70"/>
      <c r="S4" s="70">
        <f t="shared" si="1"/>
        <v>9125</v>
      </c>
    </row>
    <row r="5" spans="1:19" hidden="1" x14ac:dyDescent="0.2">
      <c r="A5" t="s">
        <v>154</v>
      </c>
      <c r="B5" t="s">
        <v>152</v>
      </c>
      <c r="C5" t="s">
        <v>153</v>
      </c>
      <c r="D5">
        <v>1</v>
      </c>
      <c r="E5" s="49">
        <f t="shared" si="0"/>
        <v>21400</v>
      </c>
      <c r="F5" s="72" t="s">
        <v>84</v>
      </c>
      <c r="G5" s="70">
        <v>25870</v>
      </c>
      <c r="H5" s="69">
        <v>19700</v>
      </c>
      <c r="I5" s="70">
        <v>11510</v>
      </c>
      <c r="J5" s="69">
        <v>64500</v>
      </c>
      <c r="K5" s="70">
        <v>1673</v>
      </c>
      <c r="L5" s="69"/>
      <c r="M5" s="70"/>
      <c r="N5" s="69"/>
      <c r="O5" s="70"/>
      <c r="P5" s="69"/>
      <c r="Q5" s="70"/>
      <c r="R5" s="69">
        <v>21400</v>
      </c>
      <c r="S5" s="69">
        <f t="shared" si="1"/>
        <v>144653</v>
      </c>
    </row>
    <row r="6" spans="1:19" hidden="1" x14ac:dyDescent="0.2">
      <c r="A6" t="s">
        <v>154</v>
      </c>
      <c r="B6" t="s">
        <v>152</v>
      </c>
      <c r="C6" t="s">
        <v>153</v>
      </c>
      <c r="D6">
        <v>1</v>
      </c>
      <c r="E6" s="49">
        <f t="shared" si="0"/>
        <v>0</v>
      </c>
      <c r="F6" s="72" t="s">
        <v>85</v>
      </c>
      <c r="G6" s="70"/>
      <c r="H6" s="69"/>
      <c r="I6" s="70"/>
      <c r="J6" s="69">
        <v>22020</v>
      </c>
      <c r="K6" s="70">
        <v>18625</v>
      </c>
      <c r="L6" s="69"/>
      <c r="M6" s="70"/>
      <c r="N6" s="69"/>
      <c r="O6" s="70"/>
      <c r="P6" s="69"/>
      <c r="Q6" s="70"/>
      <c r="R6" s="69"/>
      <c r="S6" s="69">
        <f t="shared" si="1"/>
        <v>40645</v>
      </c>
    </row>
    <row r="7" spans="1:19" hidden="1" x14ac:dyDescent="0.2">
      <c r="A7" t="s">
        <v>147</v>
      </c>
      <c r="B7" t="s">
        <v>152</v>
      </c>
      <c r="C7" t="s">
        <v>153</v>
      </c>
      <c r="D7">
        <v>1</v>
      </c>
      <c r="E7" s="49">
        <f t="shared" si="0"/>
        <v>0</v>
      </c>
      <c r="F7" s="71" t="s">
        <v>5</v>
      </c>
      <c r="G7" s="70"/>
      <c r="H7" s="70"/>
      <c r="I7" s="70"/>
      <c r="J7" s="70"/>
      <c r="K7" s="70"/>
      <c r="L7" s="70"/>
      <c r="M7" s="70">
        <v>19662</v>
      </c>
      <c r="N7" s="70"/>
      <c r="O7" s="70"/>
      <c r="P7" s="70"/>
      <c r="Q7" s="70"/>
      <c r="R7" s="70"/>
      <c r="S7" s="70">
        <f t="shared" si="1"/>
        <v>19662</v>
      </c>
    </row>
    <row r="8" spans="1:19" hidden="1" x14ac:dyDescent="0.2">
      <c r="A8" t="s">
        <v>147</v>
      </c>
      <c r="B8" t="s">
        <v>152</v>
      </c>
      <c r="C8" t="s">
        <v>153</v>
      </c>
      <c r="D8">
        <v>1</v>
      </c>
      <c r="E8" s="49">
        <f t="shared" si="0"/>
        <v>0</v>
      </c>
      <c r="F8" s="71" t="s">
        <v>6</v>
      </c>
      <c r="G8" s="70"/>
      <c r="H8" s="70"/>
      <c r="I8" s="70"/>
      <c r="J8" s="70"/>
      <c r="K8" s="70"/>
      <c r="L8" s="70"/>
      <c r="M8" s="70">
        <v>2210</v>
      </c>
      <c r="N8" s="70"/>
      <c r="O8" s="70"/>
      <c r="P8" s="70"/>
      <c r="Q8" s="70"/>
      <c r="R8" s="70"/>
      <c r="S8" s="70">
        <f t="shared" si="1"/>
        <v>2210</v>
      </c>
    </row>
    <row r="9" spans="1:19" hidden="1" x14ac:dyDescent="0.2">
      <c r="A9" t="s">
        <v>154</v>
      </c>
      <c r="B9" t="s">
        <v>152</v>
      </c>
      <c r="C9" t="s">
        <v>153</v>
      </c>
      <c r="D9">
        <v>1</v>
      </c>
      <c r="E9" s="49">
        <f t="shared" si="0"/>
        <v>15000</v>
      </c>
      <c r="F9" s="72" t="s">
        <v>6</v>
      </c>
      <c r="G9" s="70"/>
      <c r="H9" s="69"/>
      <c r="I9" s="70"/>
      <c r="J9" s="69"/>
      <c r="K9" s="70">
        <v>87765</v>
      </c>
      <c r="L9" s="69"/>
      <c r="M9" s="70"/>
      <c r="N9" s="69"/>
      <c r="O9" s="70"/>
      <c r="P9" s="69">
        <v>15000</v>
      </c>
      <c r="Q9" s="70"/>
      <c r="R9" s="69"/>
      <c r="S9" s="69">
        <f t="shared" si="1"/>
        <v>102765</v>
      </c>
    </row>
    <row r="10" spans="1:19" hidden="1" x14ac:dyDescent="0.2">
      <c r="A10" t="s">
        <v>147</v>
      </c>
      <c r="B10" t="s">
        <v>152</v>
      </c>
      <c r="C10" t="s">
        <v>153</v>
      </c>
      <c r="D10">
        <v>1</v>
      </c>
      <c r="E10" s="49">
        <f t="shared" si="0"/>
        <v>0</v>
      </c>
      <c r="F10" s="71" t="s">
        <v>7</v>
      </c>
      <c r="G10" s="70">
        <v>13500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>
        <f t="shared" si="1"/>
        <v>13500</v>
      </c>
    </row>
    <row r="11" spans="1:19" hidden="1" x14ac:dyDescent="0.2">
      <c r="A11" t="s">
        <v>154</v>
      </c>
      <c r="B11" t="s">
        <v>152</v>
      </c>
      <c r="C11" t="s">
        <v>153</v>
      </c>
      <c r="D11">
        <v>1</v>
      </c>
      <c r="E11" s="49">
        <f t="shared" si="0"/>
        <v>0</v>
      </c>
      <c r="F11" s="72" t="s">
        <v>86</v>
      </c>
      <c r="G11" s="70"/>
      <c r="H11" s="69"/>
      <c r="I11" s="70"/>
      <c r="J11" s="69">
        <v>4000</v>
      </c>
      <c r="K11" s="70"/>
      <c r="L11" s="69"/>
      <c r="M11" s="70"/>
      <c r="N11" s="69"/>
      <c r="O11" s="70"/>
      <c r="P11" s="69"/>
      <c r="Q11" s="70"/>
      <c r="R11" s="69"/>
      <c r="S11" s="69">
        <f t="shared" si="1"/>
        <v>4000</v>
      </c>
    </row>
    <row r="12" spans="1:19" hidden="1" x14ac:dyDescent="0.2">
      <c r="A12" t="s">
        <v>147</v>
      </c>
      <c r="B12" t="s">
        <v>152</v>
      </c>
      <c r="C12" t="s">
        <v>153</v>
      </c>
      <c r="D12">
        <v>1</v>
      </c>
      <c r="E12" s="49">
        <f t="shared" si="0"/>
        <v>0</v>
      </c>
      <c r="F12" s="71" t="s">
        <v>8</v>
      </c>
      <c r="G12" s="70"/>
      <c r="H12" s="70"/>
      <c r="I12" s="70"/>
      <c r="J12" s="70"/>
      <c r="K12" s="70"/>
      <c r="L12" s="70">
        <v>2000</v>
      </c>
      <c r="M12" s="70"/>
      <c r="N12" s="70"/>
      <c r="O12" s="70"/>
      <c r="P12" s="70"/>
      <c r="Q12" s="70"/>
      <c r="R12" s="70"/>
      <c r="S12" s="70">
        <f t="shared" si="1"/>
        <v>2000</v>
      </c>
    </row>
    <row r="13" spans="1:19" hidden="1" x14ac:dyDescent="0.2">
      <c r="A13" t="s">
        <v>147</v>
      </c>
      <c r="B13" t="s">
        <v>152</v>
      </c>
      <c r="C13" t="s">
        <v>153</v>
      </c>
      <c r="D13">
        <v>1</v>
      </c>
      <c r="E13" s="49">
        <f t="shared" si="0"/>
        <v>-5000</v>
      </c>
      <c r="F13" s="71" t="s">
        <v>9</v>
      </c>
      <c r="G13" s="70"/>
      <c r="H13" s="70"/>
      <c r="I13" s="70"/>
      <c r="J13" s="70"/>
      <c r="K13" s="70"/>
      <c r="L13" s="70"/>
      <c r="M13" s="70"/>
      <c r="N13" s="70"/>
      <c r="O13" s="70">
        <v>5000</v>
      </c>
      <c r="P13" s="70">
        <v>-5000</v>
      </c>
      <c r="Q13" s="70"/>
      <c r="R13" s="70"/>
      <c r="S13" s="70">
        <f t="shared" si="1"/>
        <v>0</v>
      </c>
    </row>
    <row r="14" spans="1:19" hidden="1" x14ac:dyDescent="0.2">
      <c r="A14" t="s">
        <v>154</v>
      </c>
      <c r="B14" t="s">
        <v>152</v>
      </c>
      <c r="C14" t="s">
        <v>153</v>
      </c>
      <c r="D14">
        <v>1</v>
      </c>
      <c r="E14" s="49">
        <f t="shared" si="0"/>
        <v>5000</v>
      </c>
      <c r="F14" s="72" t="s">
        <v>9</v>
      </c>
      <c r="G14" s="70"/>
      <c r="H14" s="69"/>
      <c r="I14" s="70"/>
      <c r="J14" s="69">
        <v>5000</v>
      </c>
      <c r="K14" s="70">
        <v>5000</v>
      </c>
      <c r="L14" s="69"/>
      <c r="M14" s="70">
        <v>-5000</v>
      </c>
      <c r="N14" s="69"/>
      <c r="O14" s="70"/>
      <c r="P14" s="69">
        <v>5000</v>
      </c>
      <c r="Q14" s="70"/>
      <c r="R14" s="69"/>
      <c r="S14" s="69">
        <f t="shared" si="1"/>
        <v>10000</v>
      </c>
    </row>
    <row r="15" spans="1:19" hidden="1" x14ac:dyDescent="0.2">
      <c r="A15" t="s">
        <v>154</v>
      </c>
      <c r="B15" t="s">
        <v>152</v>
      </c>
      <c r="C15" t="s">
        <v>153</v>
      </c>
      <c r="D15">
        <v>1</v>
      </c>
      <c r="E15" s="49">
        <f t="shared" si="0"/>
        <v>0</v>
      </c>
      <c r="F15" s="72" t="s">
        <v>87</v>
      </c>
      <c r="G15" s="70"/>
      <c r="H15" s="69"/>
      <c r="I15" s="70"/>
      <c r="J15" s="69">
        <v>2000</v>
      </c>
      <c r="K15" s="70"/>
      <c r="L15" s="69"/>
      <c r="M15" s="70"/>
      <c r="N15" s="69"/>
      <c r="O15" s="70"/>
      <c r="P15" s="69"/>
      <c r="Q15" s="70"/>
      <c r="R15" s="69"/>
      <c r="S15" s="69">
        <f t="shared" si="1"/>
        <v>2000</v>
      </c>
    </row>
    <row r="16" spans="1:19" hidden="1" x14ac:dyDescent="0.2">
      <c r="A16" t="s">
        <v>154</v>
      </c>
      <c r="B16" t="s">
        <v>152</v>
      </c>
      <c r="C16" t="s">
        <v>153</v>
      </c>
      <c r="D16">
        <v>1</v>
      </c>
      <c r="E16" s="49">
        <f t="shared" si="0"/>
        <v>1155</v>
      </c>
      <c r="F16" s="72" t="s">
        <v>197</v>
      </c>
      <c r="G16" s="70"/>
      <c r="H16" s="69"/>
      <c r="I16" s="70"/>
      <c r="J16" s="69"/>
      <c r="K16" s="70"/>
      <c r="L16" s="69"/>
      <c r="M16" s="70"/>
      <c r="N16" s="69"/>
      <c r="O16" s="70"/>
      <c r="P16" s="69">
        <v>1155</v>
      </c>
      <c r="Q16" s="70"/>
      <c r="R16" s="69"/>
      <c r="S16" s="69">
        <f t="shared" si="1"/>
        <v>1155</v>
      </c>
    </row>
    <row r="17" spans="1:19" hidden="1" x14ac:dyDescent="0.2">
      <c r="A17" t="s">
        <v>147</v>
      </c>
      <c r="B17" t="s">
        <v>152</v>
      </c>
      <c r="C17" t="s">
        <v>153</v>
      </c>
      <c r="D17">
        <v>1</v>
      </c>
      <c r="E17" s="49">
        <f t="shared" si="0"/>
        <v>0</v>
      </c>
      <c r="F17" s="71" t="s">
        <v>10</v>
      </c>
      <c r="G17" s="70"/>
      <c r="H17" s="70"/>
      <c r="I17" s="70"/>
      <c r="J17" s="70"/>
      <c r="K17" s="70"/>
      <c r="L17" s="70">
        <v>26326</v>
      </c>
      <c r="M17" s="70"/>
      <c r="N17" s="70"/>
      <c r="O17" s="70"/>
      <c r="P17" s="70"/>
      <c r="Q17" s="70"/>
      <c r="R17" s="70"/>
      <c r="S17" s="70">
        <f t="shared" si="1"/>
        <v>26326</v>
      </c>
    </row>
    <row r="18" spans="1:19" hidden="1" x14ac:dyDescent="0.2">
      <c r="A18" t="s">
        <v>154</v>
      </c>
      <c r="B18" t="s">
        <v>152</v>
      </c>
      <c r="C18" t="s">
        <v>153</v>
      </c>
      <c r="D18">
        <v>1</v>
      </c>
      <c r="E18" s="49">
        <f t="shared" si="0"/>
        <v>13000</v>
      </c>
      <c r="F18" s="72" t="s">
        <v>10</v>
      </c>
      <c r="G18" s="70"/>
      <c r="H18" s="69"/>
      <c r="I18" s="70"/>
      <c r="J18" s="69">
        <v>15450</v>
      </c>
      <c r="K18" s="70">
        <v>4000</v>
      </c>
      <c r="L18" s="69">
        <v>20590</v>
      </c>
      <c r="M18" s="70"/>
      <c r="N18" s="69"/>
      <c r="O18" s="70"/>
      <c r="P18" s="69"/>
      <c r="Q18" s="70">
        <v>13000</v>
      </c>
      <c r="R18" s="69"/>
      <c r="S18" s="69">
        <f t="shared" si="1"/>
        <v>53040</v>
      </c>
    </row>
    <row r="19" spans="1:19" hidden="1" x14ac:dyDescent="0.2">
      <c r="A19" t="s">
        <v>154</v>
      </c>
      <c r="B19" t="s">
        <v>152</v>
      </c>
      <c r="C19" t="s">
        <v>153</v>
      </c>
      <c r="D19">
        <v>1</v>
      </c>
      <c r="E19" s="49">
        <f t="shared" si="0"/>
        <v>12732</v>
      </c>
      <c r="F19" s="72" t="s">
        <v>198</v>
      </c>
      <c r="G19" s="70"/>
      <c r="H19" s="69"/>
      <c r="I19" s="70"/>
      <c r="J19" s="69"/>
      <c r="K19" s="70"/>
      <c r="L19" s="69"/>
      <c r="M19" s="70"/>
      <c r="N19" s="69"/>
      <c r="O19" s="70"/>
      <c r="P19" s="69"/>
      <c r="Q19" s="70"/>
      <c r="R19" s="69">
        <v>12732</v>
      </c>
      <c r="S19" s="69">
        <f t="shared" si="1"/>
        <v>12732</v>
      </c>
    </row>
    <row r="20" spans="1:19" hidden="1" x14ac:dyDescent="0.2">
      <c r="A20" t="s">
        <v>154</v>
      </c>
      <c r="B20" t="s">
        <v>152</v>
      </c>
      <c r="C20" t="s">
        <v>153</v>
      </c>
      <c r="D20">
        <v>1</v>
      </c>
      <c r="E20" s="49">
        <f t="shared" si="0"/>
        <v>14326</v>
      </c>
      <c r="F20" s="72" t="s">
        <v>199</v>
      </c>
      <c r="G20" s="70"/>
      <c r="H20" s="69"/>
      <c r="I20" s="70"/>
      <c r="J20" s="69"/>
      <c r="K20" s="70"/>
      <c r="L20" s="69"/>
      <c r="M20" s="70"/>
      <c r="N20" s="69"/>
      <c r="O20" s="70"/>
      <c r="P20" s="69">
        <v>14326</v>
      </c>
      <c r="Q20" s="70"/>
      <c r="R20" s="69"/>
      <c r="S20" s="69">
        <f t="shared" si="1"/>
        <v>14326</v>
      </c>
    </row>
    <row r="21" spans="1:19" hidden="1" x14ac:dyDescent="0.2">
      <c r="A21" t="s">
        <v>147</v>
      </c>
      <c r="B21" t="s">
        <v>152</v>
      </c>
      <c r="C21" t="s">
        <v>153</v>
      </c>
      <c r="D21">
        <v>1</v>
      </c>
      <c r="E21" s="49">
        <f t="shared" si="0"/>
        <v>0</v>
      </c>
      <c r="F21" s="71" t="s">
        <v>4</v>
      </c>
      <c r="G21" s="70">
        <v>5000</v>
      </c>
      <c r="H21" s="70"/>
      <c r="I21" s="70"/>
      <c r="J21" s="70"/>
      <c r="K21" s="70"/>
      <c r="L21" s="70"/>
      <c r="M21" s="70">
        <v>8000</v>
      </c>
      <c r="N21" s="70"/>
      <c r="O21" s="70"/>
      <c r="P21" s="70"/>
      <c r="Q21" s="70"/>
      <c r="R21" s="70"/>
      <c r="S21" s="70">
        <f t="shared" si="1"/>
        <v>13000</v>
      </c>
    </row>
    <row r="22" spans="1:19" hidden="1" x14ac:dyDescent="0.2">
      <c r="A22" t="s">
        <v>147</v>
      </c>
      <c r="B22" t="s">
        <v>156</v>
      </c>
      <c r="C22" t="s">
        <v>157</v>
      </c>
      <c r="D22">
        <v>7</v>
      </c>
      <c r="E22" s="49">
        <f t="shared" si="0"/>
        <v>0</v>
      </c>
      <c r="F22" s="68" t="s">
        <v>13</v>
      </c>
      <c r="G22" s="69"/>
      <c r="H22" s="70"/>
      <c r="I22" s="69"/>
      <c r="J22" s="70"/>
      <c r="K22" s="69"/>
      <c r="L22" s="70"/>
      <c r="M22" s="69">
        <v>3000</v>
      </c>
      <c r="N22" s="70"/>
      <c r="O22" s="69"/>
      <c r="P22" s="70"/>
      <c r="Q22" s="69"/>
      <c r="R22" s="70"/>
      <c r="S22" s="69">
        <f t="shared" si="1"/>
        <v>3000</v>
      </c>
    </row>
    <row r="23" spans="1:19" hidden="1" x14ac:dyDescent="0.2">
      <c r="A23" t="s">
        <v>147</v>
      </c>
      <c r="B23" t="s">
        <v>158</v>
      </c>
      <c r="C23" t="s">
        <v>157</v>
      </c>
      <c r="D23">
        <v>3</v>
      </c>
      <c r="E23" s="49">
        <f t="shared" si="0"/>
        <v>0</v>
      </c>
      <c r="F23" s="68" t="s">
        <v>14</v>
      </c>
      <c r="G23" s="69">
        <v>4000</v>
      </c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>
        <f t="shared" si="1"/>
        <v>4000</v>
      </c>
    </row>
    <row r="24" spans="1:19" hidden="1" x14ac:dyDescent="0.2">
      <c r="A24" t="s">
        <v>147</v>
      </c>
      <c r="B24" t="s">
        <v>156</v>
      </c>
      <c r="C24" t="s">
        <v>163</v>
      </c>
      <c r="D24">
        <v>5</v>
      </c>
      <c r="E24" s="49">
        <f t="shared" si="0"/>
        <v>0</v>
      </c>
      <c r="F24" s="68" t="s">
        <v>15</v>
      </c>
      <c r="G24" s="69"/>
      <c r="H24" s="70"/>
      <c r="I24" s="69"/>
      <c r="J24" s="70"/>
      <c r="K24" s="69"/>
      <c r="L24" s="70"/>
      <c r="M24" s="69">
        <v>1124</v>
      </c>
      <c r="N24" s="70"/>
      <c r="O24" s="69"/>
      <c r="P24" s="70"/>
      <c r="Q24" s="69"/>
      <c r="R24" s="70"/>
      <c r="S24" s="69">
        <f t="shared" si="1"/>
        <v>1124</v>
      </c>
    </row>
    <row r="25" spans="1:19" hidden="1" x14ac:dyDescent="0.2">
      <c r="A25" t="s">
        <v>154</v>
      </c>
      <c r="B25" t="s">
        <v>156</v>
      </c>
      <c r="C25" t="s">
        <v>163</v>
      </c>
      <c r="D25">
        <v>5</v>
      </c>
      <c r="E25" s="49">
        <f t="shared" si="0"/>
        <v>45000</v>
      </c>
      <c r="F25" s="72" t="s">
        <v>15</v>
      </c>
      <c r="G25" s="70"/>
      <c r="H25" s="69"/>
      <c r="I25" s="70"/>
      <c r="J25" s="69"/>
      <c r="K25" s="70"/>
      <c r="L25" s="69"/>
      <c r="M25" s="70"/>
      <c r="N25" s="69"/>
      <c r="O25" s="70"/>
      <c r="P25" s="69"/>
      <c r="Q25" s="70"/>
      <c r="R25" s="69">
        <v>45000</v>
      </c>
      <c r="S25" s="69">
        <f t="shared" si="1"/>
        <v>45000</v>
      </c>
    </row>
    <row r="26" spans="1:19" hidden="1" x14ac:dyDescent="0.2">
      <c r="A26" t="s">
        <v>147</v>
      </c>
      <c r="B26" t="s">
        <v>156</v>
      </c>
      <c r="C26" t="s">
        <v>163</v>
      </c>
      <c r="D26">
        <v>7</v>
      </c>
      <c r="E26" s="49">
        <f t="shared" si="0"/>
        <v>0</v>
      </c>
      <c r="F26" s="68" t="s">
        <v>16</v>
      </c>
      <c r="G26" s="69"/>
      <c r="H26" s="70">
        <v>574.05999999999995</v>
      </c>
      <c r="I26" s="69"/>
      <c r="J26" s="70"/>
      <c r="K26" s="69"/>
      <c r="L26" s="70"/>
      <c r="M26" s="69"/>
      <c r="N26" s="70">
        <v>156.77000000000001</v>
      </c>
      <c r="O26" s="69"/>
      <c r="P26" s="70"/>
      <c r="Q26" s="69"/>
      <c r="R26" s="70"/>
      <c r="S26" s="69">
        <f t="shared" si="1"/>
        <v>730.82999999999993</v>
      </c>
    </row>
    <row r="27" spans="1:19" hidden="1" x14ac:dyDescent="0.2">
      <c r="A27" t="s">
        <v>154</v>
      </c>
      <c r="B27" t="s">
        <v>156</v>
      </c>
      <c r="C27" t="s">
        <v>163</v>
      </c>
      <c r="D27">
        <v>7</v>
      </c>
      <c r="E27" s="49">
        <f t="shared" si="0"/>
        <v>0</v>
      </c>
      <c r="F27" s="72" t="s">
        <v>16</v>
      </c>
      <c r="G27" s="70"/>
      <c r="H27" s="69"/>
      <c r="I27" s="70">
        <v>0.37</v>
      </c>
      <c r="J27" s="69"/>
      <c r="K27" s="70"/>
      <c r="L27" s="69"/>
      <c r="M27" s="70"/>
      <c r="N27" s="69"/>
      <c r="O27" s="70"/>
      <c r="P27" s="69"/>
      <c r="Q27" s="70"/>
      <c r="R27" s="69"/>
      <c r="S27" s="69">
        <f t="shared" si="1"/>
        <v>0.37</v>
      </c>
    </row>
    <row r="28" spans="1:19" x14ac:dyDescent="0.2">
      <c r="A28" t="s">
        <v>147</v>
      </c>
      <c r="B28" t="s">
        <v>158</v>
      </c>
      <c r="C28" t="s">
        <v>159</v>
      </c>
      <c r="D28">
        <v>13</v>
      </c>
      <c r="E28" s="49">
        <f t="shared" si="0"/>
        <v>0</v>
      </c>
      <c r="F28" s="68" t="s">
        <v>17</v>
      </c>
      <c r="G28" s="69">
        <v>1000</v>
      </c>
      <c r="H28" s="70"/>
      <c r="I28" s="69"/>
      <c r="J28" s="70"/>
      <c r="K28" s="69"/>
      <c r="L28" s="70"/>
      <c r="M28" s="69"/>
      <c r="N28" s="70"/>
      <c r="O28" s="69"/>
      <c r="P28" s="70"/>
      <c r="Q28" s="69"/>
      <c r="R28" s="70"/>
      <c r="S28" s="69">
        <f t="shared" si="1"/>
        <v>1000</v>
      </c>
    </row>
    <row r="29" spans="1:19" x14ac:dyDescent="0.2">
      <c r="A29" t="s">
        <v>147</v>
      </c>
      <c r="B29" t="s">
        <v>158</v>
      </c>
      <c r="C29" t="s">
        <v>159</v>
      </c>
      <c r="D29">
        <v>7</v>
      </c>
      <c r="E29" s="49">
        <f t="shared" si="0"/>
        <v>0</v>
      </c>
      <c r="F29" s="68" t="s">
        <v>18</v>
      </c>
      <c r="G29" s="69">
        <v>115</v>
      </c>
      <c r="H29" s="70"/>
      <c r="I29" s="69"/>
      <c r="J29" s="70"/>
      <c r="K29" s="69"/>
      <c r="L29" s="70"/>
      <c r="M29" s="69"/>
      <c r="N29" s="70"/>
      <c r="O29" s="69"/>
      <c r="P29" s="70"/>
      <c r="Q29" s="69"/>
      <c r="R29" s="70"/>
      <c r="S29" s="69">
        <f t="shared" si="1"/>
        <v>115</v>
      </c>
    </row>
    <row r="30" spans="1:19" x14ac:dyDescent="0.2">
      <c r="A30" t="s">
        <v>154</v>
      </c>
      <c r="B30" t="s">
        <v>155</v>
      </c>
      <c r="C30" t="s">
        <v>159</v>
      </c>
      <c r="D30">
        <v>1</v>
      </c>
      <c r="E30" s="49">
        <f t="shared" si="0"/>
        <v>0</v>
      </c>
      <c r="F30" s="68" t="s">
        <v>96</v>
      </c>
      <c r="G30" s="69"/>
      <c r="H30" s="70">
        <v>15750</v>
      </c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70">
        <f t="shared" si="1"/>
        <v>15750</v>
      </c>
    </row>
    <row r="31" spans="1:19" x14ac:dyDescent="0.2">
      <c r="A31" t="s">
        <v>147</v>
      </c>
      <c r="B31" t="s">
        <v>158</v>
      </c>
      <c r="C31" t="s">
        <v>159</v>
      </c>
      <c r="D31">
        <v>1</v>
      </c>
      <c r="E31" s="49">
        <f t="shared" si="0"/>
        <v>0</v>
      </c>
      <c r="F31" s="68" t="s">
        <v>19</v>
      </c>
      <c r="G31" s="69">
        <v>22750</v>
      </c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>
        <f t="shared" si="1"/>
        <v>22750</v>
      </c>
    </row>
    <row r="32" spans="1:19" x14ac:dyDescent="0.2">
      <c r="A32" t="s">
        <v>154</v>
      </c>
      <c r="B32" t="s">
        <v>155</v>
      </c>
      <c r="C32" t="s">
        <v>159</v>
      </c>
      <c r="D32">
        <v>13</v>
      </c>
      <c r="E32" s="49">
        <f t="shared" si="0"/>
        <v>0</v>
      </c>
      <c r="F32" s="68" t="s">
        <v>97</v>
      </c>
      <c r="G32" s="69"/>
      <c r="H32" s="70">
        <v>648</v>
      </c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70">
        <f t="shared" si="1"/>
        <v>648</v>
      </c>
    </row>
    <row r="33" spans="1:19" x14ac:dyDescent="0.2">
      <c r="A33" t="s">
        <v>147</v>
      </c>
      <c r="B33" t="s">
        <v>158</v>
      </c>
      <c r="C33" t="s">
        <v>159</v>
      </c>
      <c r="D33">
        <v>13</v>
      </c>
      <c r="E33" s="49">
        <f t="shared" si="0"/>
        <v>0</v>
      </c>
      <c r="F33" s="68" t="s">
        <v>20</v>
      </c>
      <c r="G33" s="69">
        <v>1181</v>
      </c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>
        <f t="shared" si="1"/>
        <v>1181</v>
      </c>
    </row>
    <row r="34" spans="1:19" hidden="1" x14ac:dyDescent="0.2">
      <c r="A34" t="s">
        <v>147</v>
      </c>
      <c r="B34" t="s">
        <v>156</v>
      </c>
      <c r="C34" t="s">
        <v>161</v>
      </c>
      <c r="D34">
        <v>6</v>
      </c>
      <c r="E34" s="49">
        <f t="shared" ref="E34:E65" si="2">SUM(P34:R34)</f>
        <v>0</v>
      </c>
      <c r="F34" s="68" t="s">
        <v>24</v>
      </c>
      <c r="G34" s="69"/>
      <c r="H34" s="70"/>
      <c r="I34" s="69">
        <v>18000</v>
      </c>
      <c r="J34" s="70"/>
      <c r="K34" s="69"/>
      <c r="L34" s="70"/>
      <c r="M34" s="69"/>
      <c r="N34" s="70"/>
      <c r="O34" s="69"/>
      <c r="P34" s="70"/>
      <c r="Q34" s="69"/>
      <c r="R34" s="70"/>
      <c r="S34" s="69">
        <f t="shared" ref="S34:S65" si="3">SUM(G34:R34)</f>
        <v>18000</v>
      </c>
    </row>
    <row r="35" spans="1:19" hidden="1" x14ac:dyDescent="0.2">
      <c r="A35" t="s">
        <v>154</v>
      </c>
      <c r="B35" t="s">
        <v>160</v>
      </c>
      <c r="C35" t="s">
        <v>161</v>
      </c>
      <c r="D35">
        <v>2</v>
      </c>
      <c r="E35" s="49">
        <f t="shared" si="2"/>
        <v>4050</v>
      </c>
      <c r="F35" s="68" t="s">
        <v>98</v>
      </c>
      <c r="G35" s="69"/>
      <c r="H35" s="70">
        <v>1900</v>
      </c>
      <c r="I35" s="69"/>
      <c r="J35" s="70">
        <v>1800</v>
      </c>
      <c r="K35" s="69">
        <v>2100</v>
      </c>
      <c r="L35" s="70">
        <v>900</v>
      </c>
      <c r="M35" s="69"/>
      <c r="N35" s="70"/>
      <c r="O35" s="69"/>
      <c r="P35" s="70"/>
      <c r="Q35" s="69">
        <v>2450</v>
      </c>
      <c r="R35" s="70">
        <v>1600</v>
      </c>
      <c r="S35" s="70">
        <f t="shared" si="3"/>
        <v>10750</v>
      </c>
    </row>
    <row r="36" spans="1:19" hidden="1" x14ac:dyDescent="0.2">
      <c r="A36" t="s">
        <v>147</v>
      </c>
      <c r="B36" t="s">
        <v>156</v>
      </c>
      <c r="C36" t="s">
        <v>161</v>
      </c>
      <c r="D36">
        <v>2</v>
      </c>
      <c r="E36" s="49">
        <f t="shared" si="2"/>
        <v>0</v>
      </c>
      <c r="F36" s="68" t="s">
        <v>21</v>
      </c>
      <c r="G36" s="69"/>
      <c r="H36" s="70"/>
      <c r="I36" s="69"/>
      <c r="J36" s="70"/>
      <c r="K36" s="69"/>
      <c r="L36" s="70"/>
      <c r="M36" s="69"/>
      <c r="N36" s="70">
        <v>840</v>
      </c>
      <c r="O36" s="69">
        <v>24000</v>
      </c>
      <c r="P36" s="70"/>
      <c r="Q36" s="69"/>
      <c r="R36" s="70"/>
      <c r="S36" s="69">
        <f t="shared" si="3"/>
        <v>24840</v>
      </c>
    </row>
    <row r="37" spans="1:19" hidden="1" x14ac:dyDescent="0.2">
      <c r="A37" t="s">
        <v>154</v>
      </c>
      <c r="B37" t="s">
        <v>155</v>
      </c>
      <c r="C37" t="s">
        <v>161</v>
      </c>
      <c r="D37">
        <v>1</v>
      </c>
      <c r="E37" s="49">
        <f t="shared" si="2"/>
        <v>20000</v>
      </c>
      <c r="F37" s="68" t="s">
        <v>99</v>
      </c>
      <c r="G37" s="69"/>
      <c r="H37" s="70"/>
      <c r="I37" s="69"/>
      <c r="J37" s="70">
        <v>5000</v>
      </c>
      <c r="K37" s="69">
        <v>10000</v>
      </c>
      <c r="L37" s="70"/>
      <c r="M37" s="69"/>
      <c r="N37" s="70"/>
      <c r="O37" s="69"/>
      <c r="P37" s="70"/>
      <c r="Q37" s="69">
        <v>10000</v>
      </c>
      <c r="R37" s="70">
        <v>10000</v>
      </c>
      <c r="S37" s="70">
        <f t="shared" si="3"/>
        <v>35000</v>
      </c>
    </row>
    <row r="38" spans="1:19" hidden="1" x14ac:dyDescent="0.2">
      <c r="A38" t="s">
        <v>154</v>
      </c>
      <c r="B38" t="s">
        <v>160</v>
      </c>
      <c r="C38" t="s">
        <v>161</v>
      </c>
      <c r="D38">
        <v>1</v>
      </c>
      <c r="E38" s="49">
        <f t="shared" si="2"/>
        <v>0</v>
      </c>
      <c r="F38" s="68" t="s">
        <v>100</v>
      </c>
      <c r="G38" s="69">
        <v>16800</v>
      </c>
      <c r="H38" s="70">
        <v>16800</v>
      </c>
      <c r="I38" s="69"/>
      <c r="J38" s="70">
        <v>16560</v>
      </c>
      <c r="K38" s="69"/>
      <c r="L38" s="70"/>
      <c r="M38" s="69"/>
      <c r="N38" s="70"/>
      <c r="O38" s="69"/>
      <c r="P38" s="70"/>
      <c r="Q38" s="69"/>
      <c r="R38" s="70"/>
      <c r="S38" s="70">
        <f t="shared" si="3"/>
        <v>50160</v>
      </c>
    </row>
    <row r="39" spans="1:19" hidden="1" x14ac:dyDescent="0.2">
      <c r="A39" t="s">
        <v>147</v>
      </c>
      <c r="B39" t="s">
        <v>156</v>
      </c>
      <c r="C39" t="s">
        <v>161</v>
      </c>
      <c r="D39">
        <v>1</v>
      </c>
      <c r="E39" s="49">
        <f t="shared" si="2"/>
        <v>10000</v>
      </c>
      <c r="F39" s="68" t="s">
        <v>22</v>
      </c>
      <c r="G39" s="69"/>
      <c r="H39" s="70"/>
      <c r="I39" s="69"/>
      <c r="J39" s="70"/>
      <c r="K39" s="69"/>
      <c r="L39" s="70">
        <v>10000</v>
      </c>
      <c r="M39" s="69">
        <v>10000</v>
      </c>
      <c r="N39" s="70">
        <v>10000</v>
      </c>
      <c r="O39" s="69">
        <v>10000</v>
      </c>
      <c r="P39" s="70">
        <v>10000</v>
      </c>
      <c r="Q39" s="69"/>
      <c r="R39" s="70"/>
      <c r="S39" s="69">
        <f t="shared" si="3"/>
        <v>50000</v>
      </c>
    </row>
    <row r="40" spans="1:19" hidden="1" x14ac:dyDescent="0.2">
      <c r="A40" t="s">
        <v>154</v>
      </c>
      <c r="B40" t="s">
        <v>155</v>
      </c>
      <c r="C40" t="s">
        <v>161</v>
      </c>
      <c r="D40">
        <v>1</v>
      </c>
      <c r="E40" s="49">
        <f t="shared" si="2"/>
        <v>3000</v>
      </c>
      <c r="F40" s="68" t="s">
        <v>101</v>
      </c>
      <c r="G40" s="69"/>
      <c r="H40" s="70"/>
      <c r="I40" s="69"/>
      <c r="J40" s="70">
        <v>1000</v>
      </c>
      <c r="K40" s="69">
        <v>1500</v>
      </c>
      <c r="L40" s="70"/>
      <c r="M40" s="69"/>
      <c r="N40" s="70"/>
      <c r="O40" s="69"/>
      <c r="P40" s="70"/>
      <c r="Q40" s="69">
        <v>1500</v>
      </c>
      <c r="R40" s="70">
        <v>1500</v>
      </c>
      <c r="S40" s="70">
        <f t="shared" si="3"/>
        <v>5500</v>
      </c>
    </row>
    <row r="41" spans="1:19" hidden="1" x14ac:dyDescent="0.2">
      <c r="A41" t="s">
        <v>147</v>
      </c>
      <c r="B41" t="s">
        <v>156</v>
      </c>
      <c r="C41" t="s">
        <v>161</v>
      </c>
      <c r="D41">
        <v>1</v>
      </c>
      <c r="E41" s="49">
        <f t="shared" si="2"/>
        <v>1500</v>
      </c>
      <c r="F41" s="68" t="s">
        <v>23</v>
      </c>
      <c r="G41" s="69"/>
      <c r="H41" s="70"/>
      <c r="I41" s="69">
        <v>500</v>
      </c>
      <c r="J41" s="70"/>
      <c r="K41" s="69"/>
      <c r="L41" s="70">
        <v>1500</v>
      </c>
      <c r="M41" s="69">
        <v>1500</v>
      </c>
      <c r="N41" s="70">
        <v>1500</v>
      </c>
      <c r="O41" s="69">
        <v>1500</v>
      </c>
      <c r="P41" s="70">
        <v>1500</v>
      </c>
      <c r="Q41" s="69"/>
      <c r="R41" s="70"/>
      <c r="S41" s="69">
        <f t="shared" si="3"/>
        <v>8000</v>
      </c>
    </row>
    <row r="42" spans="1:19" hidden="1" x14ac:dyDescent="0.2">
      <c r="A42" t="s">
        <v>147</v>
      </c>
      <c r="B42" t="s">
        <v>156</v>
      </c>
      <c r="C42" t="s">
        <v>163</v>
      </c>
      <c r="D42">
        <v>7</v>
      </c>
      <c r="E42" s="49">
        <f t="shared" si="2"/>
        <v>460</v>
      </c>
      <c r="F42" s="68" t="s">
        <v>194</v>
      </c>
      <c r="G42" s="69"/>
      <c r="H42" s="70"/>
      <c r="I42" s="69"/>
      <c r="J42" s="70"/>
      <c r="K42" s="69"/>
      <c r="L42" s="70"/>
      <c r="M42" s="69"/>
      <c r="N42" s="70"/>
      <c r="O42" s="69"/>
      <c r="P42" s="70">
        <v>460</v>
      </c>
      <c r="Q42" s="69"/>
      <c r="R42" s="70"/>
      <c r="S42" s="69">
        <f t="shared" si="3"/>
        <v>460</v>
      </c>
    </row>
    <row r="43" spans="1:19" hidden="1" x14ac:dyDescent="0.2">
      <c r="A43" t="s">
        <v>154</v>
      </c>
      <c r="B43" t="s">
        <v>155</v>
      </c>
      <c r="C43" t="s">
        <v>157</v>
      </c>
      <c r="D43">
        <v>2</v>
      </c>
      <c r="E43" s="49">
        <f t="shared" si="2"/>
        <v>1990</v>
      </c>
      <c r="F43" s="68" t="s">
        <v>200</v>
      </c>
      <c r="G43" s="69"/>
      <c r="H43" s="70"/>
      <c r="I43" s="69"/>
      <c r="J43" s="70"/>
      <c r="K43" s="69"/>
      <c r="L43" s="70"/>
      <c r="M43" s="69"/>
      <c r="N43" s="70"/>
      <c r="O43" s="69"/>
      <c r="P43" s="70"/>
      <c r="Q43" s="69">
        <v>765</v>
      </c>
      <c r="R43" s="70">
        <v>1225</v>
      </c>
      <c r="S43" s="70">
        <f t="shared" si="3"/>
        <v>1990</v>
      </c>
    </row>
    <row r="44" spans="1:19" hidden="1" x14ac:dyDescent="0.2">
      <c r="A44" t="s">
        <v>147</v>
      </c>
      <c r="B44" t="s">
        <v>156</v>
      </c>
      <c r="C44" t="s">
        <v>157</v>
      </c>
      <c r="D44">
        <v>2</v>
      </c>
      <c r="E44" s="49">
        <f t="shared" si="2"/>
        <v>0</v>
      </c>
      <c r="F44" s="68" t="s">
        <v>25</v>
      </c>
      <c r="G44" s="69"/>
      <c r="H44" s="70"/>
      <c r="I44" s="69"/>
      <c r="J44" s="70"/>
      <c r="K44" s="69"/>
      <c r="L44" s="70">
        <v>1300</v>
      </c>
      <c r="M44" s="69">
        <v>1275</v>
      </c>
      <c r="N44" s="70">
        <v>550</v>
      </c>
      <c r="O44" s="69">
        <v>1200</v>
      </c>
      <c r="P44" s="70"/>
      <c r="Q44" s="69"/>
      <c r="R44" s="70"/>
      <c r="S44" s="69">
        <f t="shared" si="3"/>
        <v>4325</v>
      </c>
    </row>
    <row r="45" spans="1:19" hidden="1" x14ac:dyDescent="0.2">
      <c r="A45" t="s">
        <v>147</v>
      </c>
      <c r="B45" t="s">
        <v>156</v>
      </c>
      <c r="C45" t="s">
        <v>157</v>
      </c>
      <c r="D45">
        <v>2</v>
      </c>
      <c r="E45" s="49">
        <f t="shared" si="2"/>
        <v>1020</v>
      </c>
      <c r="F45" s="68" t="s">
        <v>195</v>
      </c>
      <c r="G45" s="69"/>
      <c r="H45" s="70"/>
      <c r="I45" s="69"/>
      <c r="J45" s="70"/>
      <c r="K45" s="69"/>
      <c r="L45" s="70"/>
      <c r="M45" s="69"/>
      <c r="N45" s="70"/>
      <c r="O45" s="69"/>
      <c r="P45" s="70">
        <v>1020</v>
      </c>
      <c r="Q45" s="69"/>
      <c r="R45" s="70"/>
      <c r="S45" s="69">
        <f t="shared" si="3"/>
        <v>1020</v>
      </c>
    </row>
    <row r="46" spans="1:19" hidden="1" x14ac:dyDescent="0.2">
      <c r="A46" t="s">
        <v>154</v>
      </c>
      <c r="B46" t="s">
        <v>155</v>
      </c>
      <c r="C46" t="s">
        <v>157</v>
      </c>
      <c r="D46">
        <v>2</v>
      </c>
      <c r="E46" s="49">
        <f t="shared" si="2"/>
        <v>0</v>
      </c>
      <c r="F46" s="68" t="s">
        <v>102</v>
      </c>
      <c r="G46" s="69"/>
      <c r="H46" s="70"/>
      <c r="I46" s="69"/>
      <c r="J46" s="70">
        <v>2625</v>
      </c>
      <c r="K46" s="69"/>
      <c r="L46" s="70"/>
      <c r="M46" s="69"/>
      <c r="N46" s="70"/>
      <c r="O46" s="69"/>
      <c r="P46" s="70"/>
      <c r="Q46" s="69"/>
      <c r="R46" s="70"/>
      <c r="S46" s="70">
        <f t="shared" si="3"/>
        <v>2625</v>
      </c>
    </row>
    <row r="47" spans="1:19" hidden="1" x14ac:dyDescent="0.2">
      <c r="A47" t="s">
        <v>147</v>
      </c>
      <c r="B47" t="s">
        <v>152</v>
      </c>
      <c r="C47" t="s">
        <v>153</v>
      </c>
      <c r="D47">
        <v>1</v>
      </c>
      <c r="E47" s="49">
        <f t="shared" si="2"/>
        <v>0</v>
      </c>
      <c r="F47" s="71" t="s">
        <v>11</v>
      </c>
      <c r="G47" s="70"/>
      <c r="H47" s="70"/>
      <c r="I47" s="70">
        <v>300</v>
      </c>
      <c r="J47" s="70"/>
      <c r="K47" s="70"/>
      <c r="L47" s="70"/>
      <c r="M47" s="70"/>
      <c r="N47" s="70"/>
      <c r="O47" s="70"/>
      <c r="P47" s="70"/>
      <c r="Q47" s="70"/>
      <c r="R47" s="70"/>
      <c r="S47" s="70">
        <f t="shared" si="3"/>
        <v>300</v>
      </c>
    </row>
    <row r="48" spans="1:19" hidden="1" x14ac:dyDescent="0.2">
      <c r="A48" t="s">
        <v>154</v>
      </c>
      <c r="B48" t="s">
        <v>152</v>
      </c>
      <c r="C48" t="s">
        <v>153</v>
      </c>
      <c r="D48">
        <v>1</v>
      </c>
      <c r="E48" s="49">
        <f t="shared" si="2"/>
        <v>0</v>
      </c>
      <c r="F48" s="72" t="s">
        <v>11</v>
      </c>
      <c r="G48" s="70"/>
      <c r="H48" s="69"/>
      <c r="I48" s="70">
        <v>20310</v>
      </c>
      <c r="J48" s="69">
        <v>-1000</v>
      </c>
      <c r="K48" s="70"/>
      <c r="L48" s="69"/>
      <c r="M48" s="70"/>
      <c r="N48" s="69"/>
      <c r="O48" s="70"/>
      <c r="P48" s="69"/>
      <c r="Q48" s="70"/>
      <c r="R48" s="69"/>
      <c r="S48" s="69">
        <f t="shared" si="3"/>
        <v>19310</v>
      </c>
    </row>
    <row r="49" spans="1:19" hidden="1" x14ac:dyDescent="0.2">
      <c r="A49" t="s">
        <v>147</v>
      </c>
      <c r="B49" t="s">
        <v>156</v>
      </c>
      <c r="C49" t="s">
        <v>162</v>
      </c>
      <c r="D49">
        <v>4</v>
      </c>
      <c r="E49" s="49">
        <f t="shared" si="2"/>
        <v>1500</v>
      </c>
      <c r="F49" s="68" t="s">
        <v>196</v>
      </c>
      <c r="G49" s="69"/>
      <c r="H49" s="70"/>
      <c r="I49" s="69"/>
      <c r="J49" s="70"/>
      <c r="K49" s="69"/>
      <c r="L49" s="70"/>
      <c r="M49" s="69"/>
      <c r="N49" s="70"/>
      <c r="O49" s="69"/>
      <c r="P49" s="70">
        <v>1500</v>
      </c>
      <c r="Q49" s="69"/>
      <c r="R49" s="70"/>
      <c r="S49" s="69">
        <f t="shared" si="3"/>
        <v>1500</v>
      </c>
    </row>
    <row r="50" spans="1:19" hidden="1" x14ac:dyDescent="0.2">
      <c r="A50" t="s">
        <v>147</v>
      </c>
      <c r="B50" t="s">
        <v>156</v>
      </c>
      <c r="C50" t="s">
        <v>162</v>
      </c>
      <c r="D50">
        <v>14</v>
      </c>
      <c r="E50" s="49">
        <f t="shared" si="2"/>
        <v>0</v>
      </c>
      <c r="F50" s="68" t="s">
        <v>27</v>
      </c>
      <c r="G50" s="69"/>
      <c r="H50" s="70"/>
      <c r="I50" s="69"/>
      <c r="J50" s="70"/>
      <c r="K50" s="69"/>
      <c r="L50" s="70"/>
      <c r="M50" s="69">
        <v>7200</v>
      </c>
      <c r="N50" s="70"/>
      <c r="O50" s="69"/>
      <c r="P50" s="70"/>
      <c r="Q50" s="69"/>
      <c r="R50" s="70"/>
      <c r="S50" s="69">
        <f t="shared" si="3"/>
        <v>7200</v>
      </c>
    </row>
    <row r="51" spans="1:19" hidden="1" x14ac:dyDescent="0.2">
      <c r="A51" t="s">
        <v>154</v>
      </c>
      <c r="B51" t="s">
        <v>155</v>
      </c>
      <c r="C51" t="s">
        <v>162</v>
      </c>
      <c r="D51">
        <v>4</v>
      </c>
      <c r="E51" s="49">
        <f t="shared" si="2"/>
        <v>3000</v>
      </c>
      <c r="F51" s="68" t="s">
        <v>201</v>
      </c>
      <c r="G51" s="69"/>
      <c r="H51" s="70"/>
      <c r="I51" s="69"/>
      <c r="J51" s="70"/>
      <c r="K51" s="69"/>
      <c r="L51" s="70"/>
      <c r="M51" s="69"/>
      <c r="N51" s="70"/>
      <c r="O51" s="69"/>
      <c r="P51" s="70"/>
      <c r="Q51" s="69">
        <v>1500</v>
      </c>
      <c r="R51" s="70">
        <v>1500</v>
      </c>
      <c r="S51" s="70">
        <f t="shared" si="3"/>
        <v>3000</v>
      </c>
    </row>
    <row r="52" spans="1:19" hidden="1" x14ac:dyDescent="0.2">
      <c r="A52" t="s">
        <v>147</v>
      </c>
      <c r="B52" t="s">
        <v>158</v>
      </c>
      <c r="C52" t="s">
        <v>162</v>
      </c>
      <c r="D52">
        <v>4</v>
      </c>
      <c r="E52" s="49">
        <f t="shared" si="2"/>
        <v>0</v>
      </c>
      <c r="F52" s="68" t="s">
        <v>26</v>
      </c>
      <c r="G52" s="69"/>
      <c r="H52" s="70">
        <v>1250</v>
      </c>
      <c r="I52" s="69"/>
      <c r="J52" s="70"/>
      <c r="K52" s="69"/>
      <c r="L52" s="70"/>
      <c r="M52" s="69"/>
      <c r="N52" s="70"/>
      <c r="O52" s="69"/>
      <c r="P52" s="70"/>
      <c r="Q52" s="69"/>
      <c r="R52" s="70"/>
      <c r="S52" s="69">
        <f t="shared" si="3"/>
        <v>1250</v>
      </c>
    </row>
    <row r="53" spans="1:19" hidden="1" x14ac:dyDescent="0.2">
      <c r="A53" t="s">
        <v>154</v>
      </c>
      <c r="B53" t="s">
        <v>155</v>
      </c>
      <c r="C53" t="s">
        <v>162</v>
      </c>
      <c r="D53">
        <v>8</v>
      </c>
      <c r="E53" s="49">
        <f t="shared" si="2"/>
        <v>3200</v>
      </c>
      <c r="F53" s="68" t="s">
        <v>103</v>
      </c>
      <c r="G53" s="69"/>
      <c r="H53" s="70"/>
      <c r="I53" s="69"/>
      <c r="J53" s="70">
        <v>1600</v>
      </c>
      <c r="K53" s="69">
        <v>1600</v>
      </c>
      <c r="L53" s="70"/>
      <c r="M53" s="69"/>
      <c r="N53" s="70"/>
      <c r="O53" s="69"/>
      <c r="P53" s="70"/>
      <c r="Q53" s="69">
        <v>1800</v>
      </c>
      <c r="R53" s="70">
        <v>1400</v>
      </c>
      <c r="S53" s="70">
        <f t="shared" si="3"/>
        <v>6400</v>
      </c>
    </row>
    <row r="54" spans="1:19" hidden="1" x14ac:dyDescent="0.2">
      <c r="A54" t="s">
        <v>147</v>
      </c>
      <c r="B54" t="s">
        <v>158</v>
      </c>
      <c r="C54" t="s">
        <v>162</v>
      </c>
      <c r="D54">
        <v>8</v>
      </c>
      <c r="E54" s="49">
        <f t="shared" si="2"/>
        <v>0</v>
      </c>
      <c r="F54" s="68" t="s">
        <v>29</v>
      </c>
      <c r="G54" s="69">
        <v>220</v>
      </c>
      <c r="H54" s="70">
        <v>600</v>
      </c>
      <c r="I54" s="69"/>
      <c r="J54" s="70"/>
      <c r="K54" s="69"/>
      <c r="L54" s="70"/>
      <c r="M54" s="69"/>
      <c r="N54" s="70"/>
      <c r="O54" s="69"/>
      <c r="P54" s="70"/>
      <c r="Q54" s="69"/>
      <c r="R54" s="70"/>
      <c r="S54" s="69">
        <f t="shared" si="3"/>
        <v>820</v>
      </c>
    </row>
    <row r="55" spans="1:19" hidden="1" x14ac:dyDescent="0.2">
      <c r="A55" t="s">
        <v>147</v>
      </c>
      <c r="B55" t="s">
        <v>156</v>
      </c>
      <c r="C55" t="s">
        <v>162</v>
      </c>
      <c r="D55">
        <v>8</v>
      </c>
      <c r="E55" s="49">
        <f t="shared" si="2"/>
        <v>1600</v>
      </c>
      <c r="F55" s="68" t="s">
        <v>28</v>
      </c>
      <c r="G55" s="69"/>
      <c r="H55" s="70"/>
      <c r="I55" s="69">
        <v>300</v>
      </c>
      <c r="J55" s="70"/>
      <c r="K55" s="69"/>
      <c r="L55" s="70">
        <v>1600</v>
      </c>
      <c r="M55" s="69">
        <v>1600</v>
      </c>
      <c r="N55" s="70">
        <v>1100</v>
      </c>
      <c r="O55" s="69">
        <v>1600</v>
      </c>
      <c r="P55" s="70">
        <v>1600</v>
      </c>
      <c r="Q55" s="69"/>
      <c r="R55" s="70"/>
      <c r="S55" s="69">
        <f t="shared" si="3"/>
        <v>7800</v>
      </c>
    </row>
    <row r="56" spans="1:19" hidden="1" x14ac:dyDescent="0.2">
      <c r="A56" t="s">
        <v>154</v>
      </c>
      <c r="B56" t="s">
        <v>155</v>
      </c>
      <c r="C56" t="s">
        <v>162</v>
      </c>
      <c r="D56">
        <v>19</v>
      </c>
      <c r="E56" s="49">
        <f t="shared" si="2"/>
        <v>0</v>
      </c>
      <c r="F56" s="68" t="s">
        <v>104</v>
      </c>
      <c r="G56" s="69"/>
      <c r="H56" s="70"/>
      <c r="I56" s="69"/>
      <c r="J56" s="70">
        <v>400</v>
      </c>
      <c r="K56" s="69"/>
      <c r="L56" s="70"/>
      <c r="M56" s="69"/>
      <c r="N56" s="70"/>
      <c r="O56" s="69"/>
      <c r="P56" s="70"/>
      <c r="Q56" s="69"/>
      <c r="R56" s="70"/>
      <c r="S56" s="70">
        <f t="shared" si="3"/>
        <v>400</v>
      </c>
    </row>
    <row r="57" spans="1:19" hidden="1" x14ac:dyDescent="0.2">
      <c r="A57" t="s">
        <v>147</v>
      </c>
      <c r="B57" t="s">
        <v>156</v>
      </c>
      <c r="C57" t="s">
        <v>162</v>
      </c>
      <c r="D57">
        <v>19</v>
      </c>
      <c r="E57" s="49">
        <f t="shared" si="2"/>
        <v>0</v>
      </c>
      <c r="F57" s="68" t="s">
        <v>30</v>
      </c>
      <c r="G57" s="69"/>
      <c r="H57" s="70"/>
      <c r="I57" s="69"/>
      <c r="J57" s="70"/>
      <c r="K57" s="69"/>
      <c r="L57" s="70"/>
      <c r="M57" s="69"/>
      <c r="N57" s="70">
        <v>1000</v>
      </c>
      <c r="O57" s="69"/>
      <c r="P57" s="70"/>
      <c r="Q57" s="69"/>
      <c r="R57" s="70"/>
      <c r="S57" s="69">
        <f t="shared" si="3"/>
        <v>1000</v>
      </c>
    </row>
    <row r="58" spans="1:19" hidden="1" x14ac:dyDescent="0.2">
      <c r="A58" t="s">
        <v>154</v>
      </c>
      <c r="B58" t="s">
        <v>155</v>
      </c>
      <c r="C58" t="s">
        <v>162</v>
      </c>
      <c r="D58">
        <v>1</v>
      </c>
      <c r="E58" s="49">
        <f t="shared" si="2"/>
        <v>1868</v>
      </c>
      <c r="F58" s="68" t="s">
        <v>105</v>
      </c>
      <c r="G58" s="69"/>
      <c r="H58" s="70"/>
      <c r="I58" s="69"/>
      <c r="J58" s="70"/>
      <c r="K58" s="69">
        <v>1333</v>
      </c>
      <c r="L58" s="70"/>
      <c r="M58" s="69"/>
      <c r="N58" s="70"/>
      <c r="O58" s="69"/>
      <c r="P58" s="70"/>
      <c r="Q58" s="69">
        <v>809</v>
      </c>
      <c r="R58" s="70">
        <v>1059</v>
      </c>
      <c r="S58" s="70">
        <f t="shared" si="3"/>
        <v>3201</v>
      </c>
    </row>
    <row r="59" spans="1:19" hidden="1" x14ac:dyDescent="0.2">
      <c r="A59" t="s">
        <v>147</v>
      </c>
      <c r="B59" t="s">
        <v>156</v>
      </c>
      <c r="C59" t="s">
        <v>162</v>
      </c>
      <c r="D59">
        <v>1</v>
      </c>
      <c r="E59" s="49">
        <f t="shared" si="2"/>
        <v>1174</v>
      </c>
      <c r="F59" s="68" t="s">
        <v>31</v>
      </c>
      <c r="G59" s="69"/>
      <c r="H59" s="70"/>
      <c r="I59" s="69"/>
      <c r="J59" s="70"/>
      <c r="K59" s="69"/>
      <c r="L59" s="70">
        <v>1125</v>
      </c>
      <c r="M59" s="69">
        <v>936</v>
      </c>
      <c r="N59" s="70">
        <v>613</v>
      </c>
      <c r="O59" s="69">
        <v>1354</v>
      </c>
      <c r="P59" s="70">
        <v>1174</v>
      </c>
      <c r="Q59" s="69"/>
      <c r="R59" s="70"/>
      <c r="S59" s="69">
        <f t="shared" si="3"/>
        <v>5202</v>
      </c>
    </row>
    <row r="60" spans="1:19" hidden="1" x14ac:dyDescent="0.2">
      <c r="A60" t="s">
        <v>154</v>
      </c>
      <c r="B60" t="s">
        <v>155</v>
      </c>
      <c r="C60" t="s">
        <v>162</v>
      </c>
      <c r="D60">
        <v>3</v>
      </c>
      <c r="E60" s="49">
        <f t="shared" si="2"/>
        <v>18163</v>
      </c>
      <c r="F60" s="68" t="s">
        <v>106</v>
      </c>
      <c r="G60" s="69"/>
      <c r="H60" s="70">
        <v>3000</v>
      </c>
      <c r="I60" s="69"/>
      <c r="J60" s="70">
        <v>3000</v>
      </c>
      <c r="K60" s="69"/>
      <c r="L60" s="70"/>
      <c r="M60" s="69"/>
      <c r="N60" s="70"/>
      <c r="O60" s="69"/>
      <c r="P60" s="70"/>
      <c r="Q60" s="69">
        <v>9038</v>
      </c>
      <c r="R60" s="70">
        <v>9125</v>
      </c>
      <c r="S60" s="70">
        <f t="shared" si="3"/>
        <v>24163</v>
      </c>
    </row>
    <row r="61" spans="1:19" hidden="1" x14ac:dyDescent="0.2">
      <c r="A61" t="s">
        <v>147</v>
      </c>
      <c r="B61" t="s">
        <v>156</v>
      </c>
      <c r="C61" t="s">
        <v>162</v>
      </c>
      <c r="D61">
        <v>3</v>
      </c>
      <c r="E61" s="49">
        <f t="shared" si="2"/>
        <v>9038</v>
      </c>
      <c r="F61" s="68" t="s">
        <v>32</v>
      </c>
      <c r="G61" s="69"/>
      <c r="H61" s="70"/>
      <c r="I61" s="69"/>
      <c r="J61" s="70"/>
      <c r="K61" s="69"/>
      <c r="L61" s="70">
        <v>9125</v>
      </c>
      <c r="M61" s="69">
        <v>6500</v>
      </c>
      <c r="N61" s="70"/>
      <c r="O61" s="69">
        <v>9038</v>
      </c>
      <c r="P61" s="70">
        <v>9038</v>
      </c>
      <c r="Q61" s="69"/>
      <c r="R61" s="70"/>
      <c r="S61" s="69">
        <f t="shared" si="3"/>
        <v>33701</v>
      </c>
    </row>
    <row r="62" spans="1:19" hidden="1" x14ac:dyDescent="0.2">
      <c r="A62" t="s">
        <v>147</v>
      </c>
      <c r="B62" t="s">
        <v>158</v>
      </c>
      <c r="C62" t="s">
        <v>162</v>
      </c>
      <c r="D62">
        <v>3</v>
      </c>
      <c r="E62" s="49">
        <f t="shared" si="2"/>
        <v>0</v>
      </c>
      <c r="F62" s="68" t="s">
        <v>33</v>
      </c>
      <c r="G62" s="69">
        <v>3150</v>
      </c>
      <c r="H62" s="70"/>
      <c r="I62" s="69">
        <v>3500</v>
      </c>
      <c r="J62" s="70"/>
      <c r="K62" s="69"/>
      <c r="L62" s="70"/>
      <c r="M62" s="69"/>
      <c r="N62" s="70">
        <v>6500</v>
      </c>
      <c r="O62" s="69"/>
      <c r="P62" s="70"/>
      <c r="Q62" s="69"/>
      <c r="R62" s="70"/>
      <c r="S62" s="69">
        <f t="shared" si="3"/>
        <v>13150</v>
      </c>
    </row>
    <row r="63" spans="1:19" hidden="1" x14ac:dyDescent="0.2">
      <c r="A63" t="s">
        <v>147</v>
      </c>
      <c r="B63" t="s">
        <v>156</v>
      </c>
      <c r="C63" t="s">
        <v>162</v>
      </c>
      <c r="D63">
        <v>9</v>
      </c>
      <c r="E63" s="49">
        <f t="shared" si="2"/>
        <v>0</v>
      </c>
      <c r="F63" s="68" t="s">
        <v>34</v>
      </c>
      <c r="G63" s="69"/>
      <c r="H63" s="70"/>
      <c r="I63" s="69"/>
      <c r="J63" s="70"/>
      <c r="K63" s="69"/>
      <c r="L63" s="70"/>
      <c r="M63" s="69"/>
      <c r="N63" s="70"/>
      <c r="O63" s="69">
        <v>9686</v>
      </c>
      <c r="P63" s="70"/>
      <c r="Q63" s="69"/>
      <c r="R63" s="70"/>
      <c r="S63" s="69">
        <f t="shared" si="3"/>
        <v>9686</v>
      </c>
    </row>
    <row r="64" spans="1:19" hidden="1" x14ac:dyDescent="0.2">
      <c r="A64" t="s">
        <v>147</v>
      </c>
      <c r="B64" t="s">
        <v>156</v>
      </c>
      <c r="C64" t="s">
        <v>157</v>
      </c>
      <c r="D64">
        <v>3</v>
      </c>
      <c r="E64" s="49">
        <f t="shared" si="2"/>
        <v>7000</v>
      </c>
      <c r="F64" s="68" t="s">
        <v>35</v>
      </c>
      <c r="G64" s="69"/>
      <c r="H64" s="70"/>
      <c r="I64" s="69">
        <v>5500</v>
      </c>
      <c r="J64" s="70"/>
      <c r="K64" s="69"/>
      <c r="L64" s="70">
        <v>10950</v>
      </c>
      <c r="M64" s="69">
        <v>10950</v>
      </c>
      <c r="N64" s="70">
        <v>10350</v>
      </c>
      <c r="O64" s="69">
        <v>7750</v>
      </c>
      <c r="P64" s="70">
        <v>7000</v>
      </c>
      <c r="Q64" s="69"/>
      <c r="R64" s="70"/>
      <c r="S64" s="69">
        <f t="shared" si="3"/>
        <v>52500</v>
      </c>
    </row>
    <row r="65" spans="1:19" hidden="1" x14ac:dyDescent="0.2">
      <c r="A65" t="s">
        <v>154</v>
      </c>
      <c r="B65" t="s">
        <v>155</v>
      </c>
      <c r="C65" t="s">
        <v>157</v>
      </c>
      <c r="D65">
        <v>3</v>
      </c>
      <c r="E65" s="49">
        <f t="shared" si="2"/>
        <v>12650</v>
      </c>
      <c r="F65" s="68" t="s">
        <v>107</v>
      </c>
      <c r="G65" s="69"/>
      <c r="H65" s="70">
        <v>1500</v>
      </c>
      <c r="I65" s="69"/>
      <c r="J65" s="70">
        <v>8250</v>
      </c>
      <c r="K65" s="69">
        <v>9950</v>
      </c>
      <c r="L65" s="70"/>
      <c r="M65" s="69"/>
      <c r="N65" s="70"/>
      <c r="O65" s="69"/>
      <c r="P65" s="70"/>
      <c r="Q65" s="69">
        <v>6850</v>
      </c>
      <c r="R65" s="70">
        <v>5800</v>
      </c>
      <c r="S65" s="70">
        <f t="shared" si="3"/>
        <v>32350</v>
      </c>
    </row>
    <row r="66" spans="1:19" hidden="1" x14ac:dyDescent="0.2">
      <c r="A66" t="s">
        <v>147</v>
      </c>
      <c r="B66" t="s">
        <v>158</v>
      </c>
      <c r="C66" t="s">
        <v>157</v>
      </c>
      <c r="D66">
        <v>3</v>
      </c>
      <c r="E66" s="49">
        <f t="shared" ref="E66:E97" si="4">SUM(P66:R66)</f>
        <v>0</v>
      </c>
      <c r="F66" s="68" t="s">
        <v>36</v>
      </c>
      <c r="G66" s="69">
        <v>2000</v>
      </c>
      <c r="H66" s="70">
        <v>3250</v>
      </c>
      <c r="I66" s="69"/>
      <c r="J66" s="70"/>
      <c r="K66" s="69"/>
      <c r="L66" s="70"/>
      <c r="M66" s="69"/>
      <c r="N66" s="70"/>
      <c r="O66" s="69"/>
      <c r="P66" s="70"/>
      <c r="Q66" s="69"/>
      <c r="R66" s="70"/>
      <c r="S66" s="69">
        <f t="shared" ref="S66:S97" si="5">SUM(G66:R66)</f>
        <v>5250</v>
      </c>
    </row>
    <row r="67" spans="1:19" hidden="1" x14ac:dyDescent="0.2">
      <c r="A67" t="s">
        <v>154</v>
      </c>
      <c r="B67" t="s">
        <v>155</v>
      </c>
      <c r="C67" t="s">
        <v>157</v>
      </c>
      <c r="D67">
        <v>11</v>
      </c>
      <c r="E67" s="49">
        <f t="shared" si="4"/>
        <v>0</v>
      </c>
      <c r="F67" s="68" t="s">
        <v>108</v>
      </c>
      <c r="G67" s="69"/>
      <c r="H67" s="70"/>
      <c r="I67" s="69"/>
      <c r="J67" s="70"/>
      <c r="K67" s="69">
        <v>3088</v>
      </c>
      <c r="L67" s="70"/>
      <c r="M67" s="69"/>
      <c r="N67" s="70"/>
      <c r="O67" s="69"/>
      <c r="P67" s="70"/>
      <c r="Q67" s="69"/>
      <c r="R67" s="70"/>
      <c r="S67" s="70">
        <f t="shared" si="5"/>
        <v>3088</v>
      </c>
    </row>
    <row r="68" spans="1:19" hidden="1" x14ac:dyDescent="0.2">
      <c r="A68" t="s">
        <v>147</v>
      </c>
      <c r="B68" t="s">
        <v>156</v>
      </c>
      <c r="C68" t="s">
        <v>157</v>
      </c>
      <c r="D68">
        <v>11</v>
      </c>
      <c r="E68" s="49">
        <f t="shared" si="4"/>
        <v>0</v>
      </c>
      <c r="F68" s="68" t="s">
        <v>37</v>
      </c>
      <c r="G68" s="69"/>
      <c r="H68" s="70"/>
      <c r="I68" s="69"/>
      <c r="J68" s="70"/>
      <c r="K68" s="69"/>
      <c r="L68" s="70">
        <v>75</v>
      </c>
      <c r="M68" s="69"/>
      <c r="N68" s="70"/>
      <c r="O68" s="69">
        <v>3766</v>
      </c>
      <c r="P68" s="70"/>
      <c r="Q68" s="69"/>
      <c r="R68" s="70"/>
      <c r="S68" s="69">
        <f t="shared" si="5"/>
        <v>3841</v>
      </c>
    </row>
    <row r="69" spans="1:19" hidden="1" x14ac:dyDescent="0.2">
      <c r="A69" t="s">
        <v>154</v>
      </c>
      <c r="B69" t="s">
        <v>155</v>
      </c>
      <c r="C69" t="s">
        <v>157</v>
      </c>
      <c r="D69">
        <v>13</v>
      </c>
      <c r="E69" s="49">
        <f t="shared" si="4"/>
        <v>0</v>
      </c>
      <c r="F69" s="68" t="s">
        <v>109</v>
      </c>
      <c r="G69" s="69"/>
      <c r="H69" s="70">
        <v>6195</v>
      </c>
      <c r="I69" s="69"/>
      <c r="J69" s="70"/>
      <c r="K69" s="69">
        <v>2500</v>
      </c>
      <c r="L69" s="70"/>
      <c r="M69" s="69"/>
      <c r="N69" s="70"/>
      <c r="O69" s="69"/>
      <c r="P69" s="70"/>
      <c r="Q69" s="69"/>
      <c r="R69" s="70"/>
      <c r="S69" s="70">
        <f t="shared" si="5"/>
        <v>8695</v>
      </c>
    </row>
    <row r="70" spans="1:19" hidden="1" x14ac:dyDescent="0.2">
      <c r="A70" t="s">
        <v>147</v>
      </c>
      <c r="B70" t="s">
        <v>156</v>
      </c>
      <c r="C70" t="s">
        <v>157</v>
      </c>
      <c r="D70">
        <v>13</v>
      </c>
      <c r="E70" s="49">
        <f t="shared" si="4"/>
        <v>5487</v>
      </c>
      <c r="F70" s="68" t="s">
        <v>38</v>
      </c>
      <c r="G70" s="69"/>
      <c r="H70" s="70"/>
      <c r="I70" s="69"/>
      <c r="J70" s="70"/>
      <c r="K70" s="69">
        <v>1000</v>
      </c>
      <c r="L70" s="70">
        <v>540</v>
      </c>
      <c r="M70" s="69">
        <v>3115</v>
      </c>
      <c r="N70" s="70">
        <v>3080</v>
      </c>
      <c r="O70" s="69"/>
      <c r="P70" s="70">
        <f>15+5472</f>
        <v>5487</v>
      </c>
      <c r="Q70" s="69"/>
      <c r="R70" s="70"/>
      <c r="S70" s="69">
        <f t="shared" si="5"/>
        <v>13222</v>
      </c>
    </row>
    <row r="71" spans="1:19" hidden="1" x14ac:dyDescent="0.2">
      <c r="A71" t="s">
        <v>147</v>
      </c>
      <c r="B71" t="s">
        <v>156</v>
      </c>
      <c r="C71" t="s">
        <v>157</v>
      </c>
      <c r="D71">
        <v>7</v>
      </c>
      <c r="E71" s="49">
        <f t="shared" si="4"/>
        <v>1000</v>
      </c>
      <c r="F71" s="68" t="s">
        <v>40</v>
      </c>
      <c r="G71" s="69"/>
      <c r="H71" s="70"/>
      <c r="I71" s="69"/>
      <c r="J71" s="70"/>
      <c r="K71" s="69"/>
      <c r="L71" s="70"/>
      <c r="M71" s="69"/>
      <c r="N71" s="70"/>
      <c r="O71" s="69">
        <v>2000</v>
      </c>
      <c r="P71" s="70">
        <v>1000</v>
      </c>
      <c r="Q71" s="69"/>
      <c r="R71" s="70"/>
      <c r="S71" s="69">
        <f t="shared" si="5"/>
        <v>3000</v>
      </c>
    </row>
    <row r="72" spans="1:19" hidden="1" x14ac:dyDescent="0.2">
      <c r="A72" t="s">
        <v>147</v>
      </c>
      <c r="B72" t="s">
        <v>158</v>
      </c>
      <c r="C72" t="s">
        <v>157</v>
      </c>
      <c r="D72">
        <v>7</v>
      </c>
      <c r="E72" s="49">
        <f t="shared" si="4"/>
        <v>0</v>
      </c>
      <c r="F72" s="68" t="s">
        <v>39</v>
      </c>
      <c r="G72" s="69">
        <v>4834</v>
      </c>
      <c r="H72" s="70"/>
      <c r="I72" s="69"/>
      <c r="J72" s="70"/>
      <c r="K72" s="69"/>
      <c r="L72" s="70"/>
      <c r="M72" s="69"/>
      <c r="N72" s="70"/>
      <c r="O72" s="69"/>
      <c r="P72" s="70"/>
      <c r="Q72" s="69"/>
      <c r="R72" s="70"/>
      <c r="S72" s="69">
        <f t="shared" si="5"/>
        <v>4834</v>
      </c>
    </row>
    <row r="73" spans="1:19" hidden="1" x14ac:dyDescent="0.2">
      <c r="A73" t="s">
        <v>154</v>
      </c>
      <c r="B73" t="s">
        <v>155</v>
      </c>
      <c r="C73" t="s">
        <v>157</v>
      </c>
      <c r="D73">
        <v>7</v>
      </c>
      <c r="E73" s="49">
        <f t="shared" si="4"/>
        <v>2000</v>
      </c>
      <c r="F73" s="68" t="s">
        <v>110</v>
      </c>
      <c r="G73" s="69"/>
      <c r="H73" s="70">
        <f>19500-16000</f>
        <v>3500</v>
      </c>
      <c r="I73" s="69"/>
      <c r="J73" s="70">
        <v>1000</v>
      </c>
      <c r="K73" s="69"/>
      <c r="L73" s="70"/>
      <c r="M73" s="69"/>
      <c r="N73" s="70"/>
      <c r="O73" s="69"/>
      <c r="P73" s="70"/>
      <c r="Q73" s="69">
        <v>1000</v>
      </c>
      <c r="R73" s="70">
        <v>1000</v>
      </c>
      <c r="S73" s="70">
        <f t="shared" si="5"/>
        <v>6500</v>
      </c>
    </row>
    <row r="74" spans="1:19" hidden="1" x14ac:dyDescent="0.2">
      <c r="A74" t="s">
        <v>147</v>
      </c>
      <c r="B74" t="s">
        <v>158</v>
      </c>
      <c r="C74" t="s">
        <v>157</v>
      </c>
      <c r="D74">
        <v>7</v>
      </c>
      <c r="E74" s="49">
        <f t="shared" si="4"/>
        <v>0</v>
      </c>
      <c r="F74" s="68" t="s">
        <v>41</v>
      </c>
      <c r="G74" s="69"/>
      <c r="H74" s="70"/>
      <c r="I74" s="69">
        <v>1000</v>
      </c>
      <c r="J74" s="70"/>
      <c r="K74" s="69"/>
      <c r="L74" s="70"/>
      <c r="M74" s="69"/>
      <c r="N74" s="70"/>
      <c r="O74" s="69"/>
      <c r="P74" s="70"/>
      <c r="Q74" s="69"/>
      <c r="R74" s="70"/>
      <c r="S74" s="69">
        <f t="shared" si="5"/>
        <v>1000</v>
      </c>
    </row>
    <row r="75" spans="1:19" hidden="1" x14ac:dyDescent="0.2">
      <c r="A75" t="s">
        <v>147</v>
      </c>
      <c r="B75" t="s">
        <v>158</v>
      </c>
      <c r="C75" t="s">
        <v>157</v>
      </c>
      <c r="D75">
        <v>6</v>
      </c>
      <c r="E75" s="49">
        <f t="shared" si="4"/>
        <v>0</v>
      </c>
      <c r="F75" s="68" t="s">
        <v>42</v>
      </c>
      <c r="G75" s="69">
        <v>25000</v>
      </c>
      <c r="H75" s="70"/>
      <c r="I75" s="69"/>
      <c r="J75" s="70"/>
      <c r="K75" s="69"/>
      <c r="L75" s="70"/>
      <c r="M75" s="69"/>
      <c r="N75" s="70"/>
      <c r="O75" s="69"/>
      <c r="P75" s="70"/>
      <c r="Q75" s="69"/>
      <c r="R75" s="70"/>
      <c r="S75" s="69">
        <f t="shared" si="5"/>
        <v>25000</v>
      </c>
    </row>
    <row r="76" spans="1:19" hidden="1" x14ac:dyDescent="0.2">
      <c r="A76" t="s">
        <v>147</v>
      </c>
      <c r="B76" t="s">
        <v>156</v>
      </c>
      <c r="C76" t="s">
        <v>157</v>
      </c>
      <c r="D76">
        <v>16</v>
      </c>
      <c r="E76" s="49">
        <f t="shared" si="4"/>
        <v>0</v>
      </c>
      <c r="F76" s="68" t="s">
        <v>43</v>
      </c>
      <c r="G76" s="69"/>
      <c r="H76" s="70"/>
      <c r="I76" s="69"/>
      <c r="J76" s="70"/>
      <c r="K76" s="69"/>
      <c r="L76" s="70"/>
      <c r="M76" s="69">
        <v>100641</v>
      </c>
      <c r="N76" s="70"/>
      <c r="O76" s="69"/>
      <c r="P76" s="70"/>
      <c r="Q76" s="69"/>
      <c r="R76" s="70"/>
      <c r="S76" s="69">
        <f t="shared" si="5"/>
        <v>100641</v>
      </c>
    </row>
    <row r="77" spans="1:19" hidden="1" x14ac:dyDescent="0.2">
      <c r="A77" t="s">
        <v>154</v>
      </c>
      <c r="B77" t="s">
        <v>155</v>
      </c>
      <c r="C77" t="s">
        <v>157</v>
      </c>
      <c r="D77">
        <v>13</v>
      </c>
      <c r="E77" s="49">
        <f t="shared" si="4"/>
        <v>2715</v>
      </c>
      <c r="F77" s="68" t="s">
        <v>202</v>
      </c>
      <c r="G77" s="69"/>
      <c r="H77" s="70"/>
      <c r="I77" s="69"/>
      <c r="J77" s="70"/>
      <c r="K77" s="69"/>
      <c r="L77" s="70"/>
      <c r="M77" s="69"/>
      <c r="N77" s="70"/>
      <c r="O77" s="69"/>
      <c r="P77" s="70"/>
      <c r="Q77" s="69"/>
      <c r="R77" s="70">
        <v>2715</v>
      </c>
      <c r="S77" s="70">
        <f t="shared" si="5"/>
        <v>2715</v>
      </c>
    </row>
    <row r="78" spans="1:19" hidden="1" x14ac:dyDescent="0.2">
      <c r="A78" t="s">
        <v>154</v>
      </c>
      <c r="B78" t="s">
        <v>155</v>
      </c>
      <c r="C78" t="s">
        <v>157</v>
      </c>
      <c r="D78">
        <v>17</v>
      </c>
      <c r="E78" s="49">
        <f t="shared" si="4"/>
        <v>10797</v>
      </c>
      <c r="F78" s="68" t="s">
        <v>203</v>
      </c>
      <c r="G78" s="69"/>
      <c r="H78" s="70"/>
      <c r="I78" s="69"/>
      <c r="J78" s="70"/>
      <c r="K78" s="69"/>
      <c r="L78" s="70"/>
      <c r="M78" s="69"/>
      <c r="N78" s="70"/>
      <c r="O78" s="69"/>
      <c r="P78" s="70"/>
      <c r="Q78" s="69">
        <v>7297</v>
      </c>
      <c r="R78" s="70">
        <v>3500</v>
      </c>
      <c r="S78" s="70">
        <f t="shared" si="5"/>
        <v>10797</v>
      </c>
    </row>
    <row r="79" spans="1:19" hidden="1" x14ac:dyDescent="0.2">
      <c r="A79" t="s">
        <v>147</v>
      </c>
      <c r="B79" t="s">
        <v>156</v>
      </c>
      <c r="C79" t="s">
        <v>157</v>
      </c>
      <c r="D79">
        <v>17</v>
      </c>
      <c r="E79" s="49">
        <f t="shared" si="4"/>
        <v>8080</v>
      </c>
      <c r="F79" s="68" t="s">
        <v>44</v>
      </c>
      <c r="G79" s="69"/>
      <c r="H79" s="70"/>
      <c r="I79" s="69"/>
      <c r="J79" s="70"/>
      <c r="K79" s="69"/>
      <c r="L79" s="70">
        <v>13394</v>
      </c>
      <c r="M79" s="69"/>
      <c r="N79" s="70">
        <v>9000</v>
      </c>
      <c r="O79" s="69">
        <v>7875</v>
      </c>
      <c r="P79" s="70">
        <v>1580</v>
      </c>
      <c r="Q79" s="69">
        <v>6500</v>
      </c>
      <c r="R79" s="70"/>
      <c r="S79" s="69">
        <f t="shared" si="5"/>
        <v>38349</v>
      </c>
    </row>
    <row r="80" spans="1:19" hidden="1" x14ac:dyDescent="0.2">
      <c r="A80" t="s">
        <v>154</v>
      </c>
      <c r="B80" t="s">
        <v>155</v>
      </c>
      <c r="C80" t="s">
        <v>157</v>
      </c>
      <c r="D80">
        <v>8</v>
      </c>
      <c r="E80" s="49">
        <f t="shared" si="4"/>
        <v>2850</v>
      </c>
      <c r="F80" s="68" t="s">
        <v>111</v>
      </c>
      <c r="G80" s="69"/>
      <c r="H80" s="70"/>
      <c r="I80" s="69"/>
      <c r="J80" s="70">
        <v>4650</v>
      </c>
      <c r="K80" s="69">
        <v>4200</v>
      </c>
      <c r="L80" s="70"/>
      <c r="M80" s="69"/>
      <c r="N80" s="70"/>
      <c r="O80" s="69"/>
      <c r="P80" s="70"/>
      <c r="Q80" s="69">
        <v>2250</v>
      </c>
      <c r="R80" s="70">
        <v>600</v>
      </c>
      <c r="S80" s="70">
        <f t="shared" si="5"/>
        <v>11700</v>
      </c>
    </row>
    <row r="81" spans="1:19" hidden="1" x14ac:dyDescent="0.2">
      <c r="A81" t="s">
        <v>147</v>
      </c>
      <c r="B81" t="s">
        <v>156</v>
      </c>
      <c r="C81" t="s">
        <v>157</v>
      </c>
      <c r="D81">
        <v>8</v>
      </c>
      <c r="E81" s="49">
        <f t="shared" si="4"/>
        <v>2850</v>
      </c>
      <c r="F81" s="68" t="s">
        <v>45</v>
      </c>
      <c r="G81" s="69"/>
      <c r="H81" s="70"/>
      <c r="I81" s="69"/>
      <c r="J81" s="70"/>
      <c r="K81" s="69"/>
      <c r="L81" s="70">
        <v>1800</v>
      </c>
      <c r="M81" s="69">
        <v>2250</v>
      </c>
      <c r="N81" s="70"/>
      <c r="O81" s="69">
        <v>2400</v>
      </c>
      <c r="P81" s="70">
        <v>2850</v>
      </c>
      <c r="Q81" s="69"/>
      <c r="R81" s="70"/>
      <c r="S81" s="69">
        <f t="shared" si="5"/>
        <v>9300</v>
      </c>
    </row>
    <row r="82" spans="1:19" hidden="1" x14ac:dyDescent="0.2">
      <c r="A82" t="s">
        <v>154</v>
      </c>
      <c r="B82" t="s">
        <v>155</v>
      </c>
      <c r="C82" t="s">
        <v>157</v>
      </c>
      <c r="D82">
        <v>9</v>
      </c>
      <c r="E82" s="49">
        <f t="shared" si="4"/>
        <v>14400</v>
      </c>
      <c r="F82" s="68" t="s">
        <v>112</v>
      </c>
      <c r="G82" s="69"/>
      <c r="H82" s="70"/>
      <c r="I82" s="69"/>
      <c r="J82" s="70">
        <v>5250</v>
      </c>
      <c r="K82" s="69">
        <v>5400</v>
      </c>
      <c r="L82" s="70"/>
      <c r="M82" s="69"/>
      <c r="N82" s="70"/>
      <c r="O82" s="69"/>
      <c r="P82" s="70"/>
      <c r="Q82" s="69">
        <v>7200</v>
      </c>
      <c r="R82" s="70">
        <v>7200</v>
      </c>
      <c r="S82" s="70">
        <f t="shared" si="5"/>
        <v>25050</v>
      </c>
    </row>
    <row r="83" spans="1:19" hidden="1" x14ac:dyDescent="0.2">
      <c r="A83" t="s">
        <v>147</v>
      </c>
      <c r="B83" t="s">
        <v>156</v>
      </c>
      <c r="C83" t="s">
        <v>157</v>
      </c>
      <c r="D83">
        <v>9</v>
      </c>
      <c r="E83" s="49">
        <f t="shared" si="4"/>
        <v>7200</v>
      </c>
      <c r="F83" s="68" t="s">
        <v>46</v>
      </c>
      <c r="G83" s="69"/>
      <c r="H83" s="70"/>
      <c r="I83" s="69">
        <v>4950</v>
      </c>
      <c r="J83" s="70"/>
      <c r="K83" s="69"/>
      <c r="L83" s="70">
        <v>6900</v>
      </c>
      <c r="M83" s="69">
        <v>6900</v>
      </c>
      <c r="N83" s="70">
        <v>7550</v>
      </c>
      <c r="O83" s="69">
        <v>7200</v>
      </c>
      <c r="P83" s="70">
        <v>7200</v>
      </c>
      <c r="Q83" s="69"/>
      <c r="R83" s="70"/>
      <c r="S83" s="69">
        <f t="shared" si="5"/>
        <v>40700</v>
      </c>
    </row>
    <row r="84" spans="1:19" hidden="1" x14ac:dyDescent="0.2">
      <c r="A84" t="s">
        <v>147</v>
      </c>
      <c r="B84" t="s">
        <v>158</v>
      </c>
      <c r="C84" t="s">
        <v>157</v>
      </c>
      <c r="D84">
        <v>9</v>
      </c>
      <c r="E84" s="49">
        <f t="shared" si="4"/>
        <v>0</v>
      </c>
      <c r="F84" s="68" t="s">
        <v>47</v>
      </c>
      <c r="G84" s="69">
        <v>6000</v>
      </c>
      <c r="H84" s="70">
        <v>6000</v>
      </c>
      <c r="I84" s="69"/>
      <c r="J84" s="70"/>
      <c r="K84" s="69"/>
      <c r="L84" s="70"/>
      <c r="M84" s="69"/>
      <c r="N84" s="70"/>
      <c r="O84" s="69"/>
      <c r="P84" s="70"/>
      <c r="Q84" s="69"/>
      <c r="R84" s="70"/>
      <c r="S84" s="69">
        <f t="shared" si="5"/>
        <v>12000</v>
      </c>
    </row>
    <row r="85" spans="1:19" hidden="1" x14ac:dyDescent="0.2">
      <c r="A85" t="s">
        <v>147</v>
      </c>
      <c r="B85" t="s">
        <v>156</v>
      </c>
      <c r="C85" t="s">
        <v>157</v>
      </c>
      <c r="D85">
        <v>18</v>
      </c>
      <c r="E85" s="49">
        <f t="shared" si="4"/>
        <v>0</v>
      </c>
      <c r="F85" s="68" t="s">
        <v>49</v>
      </c>
      <c r="G85" s="69"/>
      <c r="H85" s="70"/>
      <c r="I85" s="69">
        <v>300</v>
      </c>
      <c r="J85" s="70"/>
      <c r="K85" s="69"/>
      <c r="L85" s="70">
        <v>53</v>
      </c>
      <c r="M85" s="69">
        <v>300</v>
      </c>
      <c r="N85" s="70"/>
      <c r="O85" s="69"/>
      <c r="P85" s="70"/>
      <c r="Q85" s="69"/>
      <c r="R85" s="70"/>
      <c r="S85" s="69">
        <f t="shared" si="5"/>
        <v>653</v>
      </c>
    </row>
    <row r="86" spans="1:19" hidden="1" x14ac:dyDescent="0.2">
      <c r="A86" t="s">
        <v>154</v>
      </c>
      <c r="B86" t="s">
        <v>155</v>
      </c>
      <c r="C86" t="s">
        <v>157</v>
      </c>
      <c r="D86">
        <v>18</v>
      </c>
      <c r="E86" s="49">
        <f t="shared" si="4"/>
        <v>0</v>
      </c>
      <c r="F86" s="68" t="s">
        <v>113</v>
      </c>
      <c r="G86" s="69">
        <v>12000</v>
      </c>
      <c r="H86" s="70">
        <v>7500</v>
      </c>
      <c r="I86" s="69"/>
      <c r="J86" s="70"/>
      <c r="K86" s="69">
        <v>3700</v>
      </c>
      <c r="L86" s="70"/>
      <c r="M86" s="69"/>
      <c r="N86" s="70"/>
      <c r="O86" s="69"/>
      <c r="P86" s="70"/>
      <c r="Q86" s="69"/>
      <c r="R86" s="70"/>
      <c r="S86" s="70">
        <f t="shared" si="5"/>
        <v>23200</v>
      </c>
    </row>
    <row r="87" spans="1:19" hidden="1" x14ac:dyDescent="0.2">
      <c r="A87" t="s">
        <v>147</v>
      </c>
      <c r="B87" t="s">
        <v>158</v>
      </c>
      <c r="C87" t="s">
        <v>157</v>
      </c>
      <c r="D87">
        <v>18</v>
      </c>
      <c r="E87" s="49">
        <f t="shared" si="4"/>
        <v>0</v>
      </c>
      <c r="F87" s="68" t="s">
        <v>48</v>
      </c>
      <c r="G87" s="69"/>
      <c r="H87" s="70"/>
      <c r="I87" s="69">
        <v>14550</v>
      </c>
      <c r="J87" s="70"/>
      <c r="K87" s="69"/>
      <c r="L87" s="70"/>
      <c r="M87" s="69"/>
      <c r="N87" s="70"/>
      <c r="O87" s="69"/>
      <c r="P87" s="70"/>
      <c r="Q87" s="69"/>
      <c r="R87" s="70"/>
      <c r="S87" s="69">
        <f t="shared" si="5"/>
        <v>14550</v>
      </c>
    </row>
    <row r="88" spans="1:19" hidden="1" x14ac:dyDescent="0.2">
      <c r="A88" t="s">
        <v>154</v>
      </c>
      <c r="B88" t="s">
        <v>155</v>
      </c>
      <c r="C88" t="s">
        <v>157</v>
      </c>
      <c r="D88">
        <v>21</v>
      </c>
      <c r="E88" s="49">
        <f t="shared" si="4"/>
        <v>80</v>
      </c>
      <c r="F88" s="68" t="s">
        <v>204</v>
      </c>
      <c r="G88" s="69"/>
      <c r="H88" s="70"/>
      <c r="I88" s="69"/>
      <c r="J88" s="70"/>
      <c r="K88" s="69"/>
      <c r="L88" s="70"/>
      <c r="M88" s="69"/>
      <c r="N88" s="70"/>
      <c r="O88" s="69"/>
      <c r="P88" s="70"/>
      <c r="Q88" s="69"/>
      <c r="R88" s="70">
        <v>80</v>
      </c>
      <c r="S88" s="70">
        <f t="shared" si="5"/>
        <v>80</v>
      </c>
    </row>
    <row r="89" spans="1:19" hidden="1" x14ac:dyDescent="0.2">
      <c r="A89" t="s">
        <v>147</v>
      </c>
      <c r="B89" t="s">
        <v>156</v>
      </c>
      <c r="C89" t="s">
        <v>157</v>
      </c>
      <c r="D89">
        <v>13</v>
      </c>
      <c r="E89" s="49">
        <f t="shared" si="4"/>
        <v>0</v>
      </c>
      <c r="F89" s="68" t="s">
        <v>50</v>
      </c>
      <c r="G89" s="69"/>
      <c r="H89" s="70"/>
      <c r="I89" s="69"/>
      <c r="J89" s="70"/>
      <c r="K89" s="69"/>
      <c r="L89" s="70"/>
      <c r="M89" s="69"/>
      <c r="N89" s="70">
        <v>1000</v>
      </c>
      <c r="O89" s="69"/>
      <c r="P89" s="70"/>
      <c r="Q89" s="69"/>
      <c r="R89" s="70"/>
      <c r="S89" s="69">
        <f t="shared" si="5"/>
        <v>1000</v>
      </c>
    </row>
    <row r="90" spans="1:19" hidden="1" x14ac:dyDescent="0.2">
      <c r="A90" t="s">
        <v>147</v>
      </c>
      <c r="B90" t="s">
        <v>156</v>
      </c>
      <c r="C90" t="s">
        <v>157</v>
      </c>
      <c r="D90">
        <v>19</v>
      </c>
      <c r="E90" s="49">
        <f t="shared" si="4"/>
        <v>0</v>
      </c>
      <c r="F90" s="68" t="s">
        <v>51</v>
      </c>
      <c r="G90" s="69"/>
      <c r="H90" s="70"/>
      <c r="I90" s="69"/>
      <c r="J90" s="70"/>
      <c r="K90" s="69"/>
      <c r="L90" s="70"/>
      <c r="M90" s="69">
        <v>13500</v>
      </c>
      <c r="N90" s="70">
        <v>10000</v>
      </c>
      <c r="O90" s="69"/>
      <c r="P90" s="70"/>
      <c r="Q90" s="69"/>
      <c r="R90" s="70"/>
      <c r="S90" s="69">
        <f t="shared" si="5"/>
        <v>23500</v>
      </c>
    </row>
    <row r="91" spans="1:19" hidden="1" x14ac:dyDescent="0.2">
      <c r="A91" t="s">
        <v>154</v>
      </c>
      <c r="B91" t="s">
        <v>155</v>
      </c>
      <c r="C91" t="s">
        <v>157</v>
      </c>
      <c r="D91">
        <v>19</v>
      </c>
      <c r="E91" s="49">
        <f t="shared" si="4"/>
        <v>0</v>
      </c>
      <c r="F91" s="68" t="s">
        <v>114</v>
      </c>
      <c r="G91" s="69"/>
      <c r="H91" s="70"/>
      <c r="I91" s="69"/>
      <c r="J91" s="70">
        <v>15000</v>
      </c>
      <c r="K91" s="69"/>
      <c r="L91" s="70"/>
      <c r="M91" s="69"/>
      <c r="N91" s="70"/>
      <c r="O91" s="69"/>
      <c r="P91" s="70"/>
      <c r="Q91" s="69"/>
      <c r="R91" s="70"/>
      <c r="S91" s="70">
        <f t="shared" si="5"/>
        <v>15000</v>
      </c>
    </row>
    <row r="92" spans="1:19" hidden="1" x14ac:dyDescent="0.2">
      <c r="A92" t="s">
        <v>154</v>
      </c>
      <c r="B92" t="s">
        <v>155</v>
      </c>
      <c r="C92" t="s">
        <v>157</v>
      </c>
      <c r="D92">
        <v>12</v>
      </c>
      <c r="E92" s="49">
        <f t="shared" si="4"/>
        <v>0</v>
      </c>
      <c r="F92" s="68" t="s">
        <v>115</v>
      </c>
      <c r="G92" s="69"/>
      <c r="H92" s="70">
        <v>1646</v>
      </c>
      <c r="I92" s="69"/>
      <c r="J92" s="70"/>
      <c r="K92" s="69"/>
      <c r="L92" s="70"/>
      <c r="M92" s="69"/>
      <c r="N92" s="70"/>
      <c r="O92" s="69"/>
      <c r="P92" s="70"/>
      <c r="Q92" s="69"/>
      <c r="R92" s="70"/>
      <c r="S92" s="70">
        <f t="shared" si="5"/>
        <v>1646</v>
      </c>
    </row>
    <row r="93" spans="1:19" hidden="1" x14ac:dyDescent="0.2">
      <c r="A93" t="s">
        <v>154</v>
      </c>
      <c r="B93" t="s">
        <v>155</v>
      </c>
      <c r="C93" t="s">
        <v>157</v>
      </c>
      <c r="D93">
        <v>1</v>
      </c>
      <c r="E93" s="49">
        <f t="shared" si="4"/>
        <v>45917</v>
      </c>
      <c r="F93" s="68" t="s">
        <v>116</v>
      </c>
      <c r="G93" s="69">
        <v>7984</v>
      </c>
      <c r="H93" s="70">
        <v>246</v>
      </c>
      <c r="I93" s="69"/>
      <c r="J93" s="70">
        <v>29013</v>
      </c>
      <c r="K93" s="69">
        <v>6316</v>
      </c>
      <c r="L93" s="70"/>
      <c r="M93" s="69"/>
      <c r="N93" s="70"/>
      <c r="O93" s="69"/>
      <c r="P93" s="70"/>
      <c r="Q93" s="69">
        <v>15400</v>
      </c>
      <c r="R93" s="70">
        <v>30517</v>
      </c>
      <c r="S93" s="70">
        <f t="shared" si="5"/>
        <v>89476</v>
      </c>
    </row>
    <row r="94" spans="1:19" hidden="1" x14ac:dyDescent="0.2">
      <c r="A94" t="s">
        <v>154</v>
      </c>
      <c r="B94" t="s">
        <v>160</v>
      </c>
      <c r="C94" t="s">
        <v>157</v>
      </c>
      <c r="D94">
        <v>1</v>
      </c>
      <c r="E94" s="49">
        <f t="shared" si="4"/>
        <v>0</v>
      </c>
      <c r="F94" s="68" t="s">
        <v>117</v>
      </c>
      <c r="G94" s="69"/>
      <c r="H94" s="70"/>
      <c r="I94" s="69">
        <v>6470</v>
      </c>
      <c r="J94" s="70">
        <v>11530</v>
      </c>
      <c r="K94" s="69">
        <v>15000</v>
      </c>
      <c r="L94" s="70"/>
      <c r="M94" s="69"/>
      <c r="N94" s="70"/>
      <c r="O94" s="69"/>
      <c r="P94" s="70"/>
      <c r="Q94" s="69"/>
      <c r="R94" s="70"/>
      <c r="S94" s="70">
        <f t="shared" si="5"/>
        <v>33000</v>
      </c>
    </row>
    <row r="95" spans="1:19" hidden="1" x14ac:dyDescent="0.2">
      <c r="A95" t="s">
        <v>147</v>
      </c>
      <c r="B95" t="s">
        <v>156</v>
      </c>
      <c r="C95" t="s">
        <v>157</v>
      </c>
      <c r="D95">
        <v>1</v>
      </c>
      <c r="E95" s="49">
        <f t="shared" si="4"/>
        <v>32541</v>
      </c>
      <c r="F95" s="68" t="s">
        <v>52</v>
      </c>
      <c r="G95" s="69"/>
      <c r="H95" s="70"/>
      <c r="I95" s="69"/>
      <c r="J95" s="70"/>
      <c r="K95" s="69"/>
      <c r="L95" s="70">
        <v>25802</v>
      </c>
      <c r="M95" s="69">
        <v>16036</v>
      </c>
      <c r="N95" s="70">
        <v>14843</v>
      </c>
      <c r="O95" s="69">
        <v>25802</v>
      </c>
      <c r="P95" s="70">
        <v>32541</v>
      </c>
      <c r="Q95" s="69"/>
      <c r="R95" s="70"/>
      <c r="S95" s="69">
        <f t="shared" si="5"/>
        <v>115024</v>
      </c>
    </row>
    <row r="96" spans="1:19" hidden="1" x14ac:dyDescent="0.2">
      <c r="A96" t="s">
        <v>147</v>
      </c>
      <c r="B96" t="s">
        <v>158</v>
      </c>
      <c r="C96" t="s">
        <v>157</v>
      </c>
      <c r="D96">
        <v>1</v>
      </c>
      <c r="E96" s="49">
        <f t="shared" si="4"/>
        <v>0</v>
      </c>
      <c r="F96" s="68" t="s">
        <v>53</v>
      </c>
      <c r="G96" s="69"/>
      <c r="H96" s="70"/>
      <c r="I96" s="69">
        <v>4530</v>
      </c>
      <c r="J96" s="70"/>
      <c r="K96" s="69"/>
      <c r="L96" s="70"/>
      <c r="M96" s="69"/>
      <c r="N96" s="70"/>
      <c r="O96" s="69"/>
      <c r="P96" s="70"/>
      <c r="Q96" s="69"/>
      <c r="R96" s="70"/>
      <c r="S96" s="69">
        <f t="shared" si="5"/>
        <v>4530</v>
      </c>
    </row>
    <row r="97" spans="1:19" hidden="1" x14ac:dyDescent="0.2">
      <c r="A97" t="s">
        <v>154</v>
      </c>
      <c r="B97" t="s">
        <v>155</v>
      </c>
      <c r="C97" t="s">
        <v>157</v>
      </c>
      <c r="D97">
        <v>20</v>
      </c>
      <c r="E97" s="49">
        <f t="shared" si="4"/>
        <v>0</v>
      </c>
      <c r="F97" s="68" t="s">
        <v>118</v>
      </c>
      <c r="G97" s="69"/>
      <c r="H97" s="70"/>
      <c r="I97" s="69"/>
      <c r="J97" s="70">
        <v>120</v>
      </c>
      <c r="K97" s="69"/>
      <c r="L97" s="70"/>
      <c r="M97" s="69"/>
      <c r="N97" s="70"/>
      <c r="O97" s="69"/>
      <c r="P97" s="70"/>
      <c r="Q97" s="69"/>
      <c r="R97" s="70"/>
      <c r="S97" s="70">
        <f t="shared" si="5"/>
        <v>120</v>
      </c>
    </row>
    <row r="98" spans="1:19" hidden="1" x14ac:dyDescent="0.2">
      <c r="A98" t="s">
        <v>147</v>
      </c>
      <c r="B98" t="s">
        <v>156</v>
      </c>
      <c r="C98" t="s">
        <v>157</v>
      </c>
      <c r="D98">
        <v>20</v>
      </c>
      <c r="E98" s="49">
        <f t="shared" ref="E98:E129" si="6">SUM(P98:R98)</f>
        <v>0</v>
      </c>
      <c r="F98" s="68" t="s">
        <v>54</v>
      </c>
      <c r="G98" s="69"/>
      <c r="H98" s="70"/>
      <c r="I98" s="69"/>
      <c r="J98" s="70"/>
      <c r="K98" s="69"/>
      <c r="L98" s="70">
        <v>300</v>
      </c>
      <c r="M98" s="69"/>
      <c r="N98" s="70"/>
      <c r="O98" s="69"/>
      <c r="P98" s="70"/>
      <c r="Q98" s="69"/>
      <c r="R98" s="70"/>
      <c r="S98" s="69">
        <f t="shared" ref="S98:S129" si="7">SUM(G98:R98)</f>
        <v>300</v>
      </c>
    </row>
    <row r="99" spans="1:19" hidden="1" x14ac:dyDescent="0.2">
      <c r="A99" t="s">
        <v>147</v>
      </c>
      <c r="B99" t="s">
        <v>158</v>
      </c>
      <c r="C99" t="s">
        <v>157</v>
      </c>
      <c r="D99">
        <v>20</v>
      </c>
      <c r="E99" s="49">
        <f t="shared" si="6"/>
        <v>0</v>
      </c>
      <c r="F99" s="68" t="s">
        <v>55</v>
      </c>
      <c r="G99" s="69">
        <v>3565</v>
      </c>
      <c r="H99" s="70"/>
      <c r="I99" s="69"/>
      <c r="J99" s="70"/>
      <c r="K99" s="69"/>
      <c r="L99" s="70"/>
      <c r="M99" s="69"/>
      <c r="N99" s="70"/>
      <c r="O99" s="69"/>
      <c r="P99" s="70"/>
      <c r="Q99" s="69"/>
      <c r="R99" s="70"/>
      <c r="S99" s="69">
        <f t="shared" si="7"/>
        <v>3565</v>
      </c>
    </row>
    <row r="100" spans="1:19" hidden="1" x14ac:dyDescent="0.2">
      <c r="A100" t="s">
        <v>147</v>
      </c>
      <c r="B100" t="s">
        <v>156</v>
      </c>
      <c r="C100" t="s">
        <v>157</v>
      </c>
      <c r="D100">
        <v>21</v>
      </c>
      <c r="E100" s="49">
        <f t="shared" si="6"/>
        <v>0</v>
      </c>
      <c r="F100" s="68" t="s">
        <v>56</v>
      </c>
      <c r="G100" s="69"/>
      <c r="H100" s="70"/>
      <c r="I100" s="69"/>
      <c r="J100" s="70"/>
      <c r="K100" s="69"/>
      <c r="L100" s="70">
        <v>50</v>
      </c>
      <c r="M100" s="69"/>
      <c r="N100" s="70"/>
      <c r="O100" s="69"/>
      <c r="P100" s="70"/>
      <c r="Q100" s="69"/>
      <c r="R100" s="70"/>
      <c r="S100" s="69">
        <f t="shared" si="7"/>
        <v>50</v>
      </c>
    </row>
    <row r="101" spans="1:19" hidden="1" x14ac:dyDescent="0.2">
      <c r="A101" t="s">
        <v>154</v>
      </c>
      <c r="B101" t="s">
        <v>155</v>
      </c>
      <c r="C101" t="s">
        <v>157</v>
      </c>
      <c r="D101">
        <v>8</v>
      </c>
      <c r="E101" s="49">
        <f t="shared" si="6"/>
        <v>80</v>
      </c>
      <c r="F101" s="68" t="s">
        <v>205</v>
      </c>
      <c r="G101" s="69"/>
      <c r="H101" s="70"/>
      <c r="I101" s="69"/>
      <c r="J101" s="70"/>
      <c r="K101" s="69"/>
      <c r="L101" s="70"/>
      <c r="M101" s="69"/>
      <c r="N101" s="70"/>
      <c r="O101" s="69"/>
      <c r="P101" s="70"/>
      <c r="Q101" s="69">
        <v>80</v>
      </c>
      <c r="R101" s="70"/>
      <c r="S101" s="70">
        <f t="shared" si="7"/>
        <v>80</v>
      </c>
    </row>
    <row r="102" spans="1:19" hidden="1" x14ac:dyDescent="0.2">
      <c r="A102" t="s">
        <v>147</v>
      </c>
      <c r="B102" t="s">
        <v>156</v>
      </c>
      <c r="C102" t="s">
        <v>157</v>
      </c>
      <c r="D102">
        <v>8</v>
      </c>
      <c r="E102" s="49">
        <f t="shared" si="6"/>
        <v>849</v>
      </c>
      <c r="F102" s="68" t="s">
        <v>57</v>
      </c>
      <c r="G102" s="69"/>
      <c r="H102" s="70"/>
      <c r="I102" s="69"/>
      <c r="J102" s="70"/>
      <c r="K102" s="69"/>
      <c r="L102" s="70"/>
      <c r="M102" s="69">
        <v>11250</v>
      </c>
      <c r="N102" s="70"/>
      <c r="O102" s="69">
        <v>450</v>
      </c>
      <c r="P102" s="70">
        <v>849</v>
      </c>
      <c r="Q102" s="69"/>
      <c r="R102" s="70"/>
      <c r="S102" s="69">
        <f t="shared" si="7"/>
        <v>12549</v>
      </c>
    </row>
    <row r="103" spans="1:19" hidden="1" x14ac:dyDescent="0.2">
      <c r="A103" t="s">
        <v>154</v>
      </c>
      <c r="B103" t="s">
        <v>160</v>
      </c>
      <c r="C103" t="s">
        <v>157</v>
      </c>
      <c r="D103">
        <v>15</v>
      </c>
      <c r="E103" s="49">
        <f t="shared" si="6"/>
        <v>6680</v>
      </c>
      <c r="F103" s="68" t="s">
        <v>206</v>
      </c>
      <c r="G103" s="69"/>
      <c r="H103" s="70"/>
      <c r="I103" s="69"/>
      <c r="J103" s="70"/>
      <c r="K103" s="69"/>
      <c r="L103" s="70"/>
      <c r="M103" s="69"/>
      <c r="N103" s="70"/>
      <c r="O103" s="69"/>
      <c r="P103" s="70">
        <v>6680</v>
      </c>
      <c r="Q103" s="69"/>
      <c r="R103" s="70"/>
      <c r="S103" s="70">
        <f t="shared" si="7"/>
        <v>6680</v>
      </c>
    </row>
    <row r="104" spans="1:19" hidden="1" x14ac:dyDescent="0.2">
      <c r="A104" t="s">
        <v>154</v>
      </c>
      <c r="B104" t="s">
        <v>155</v>
      </c>
      <c r="C104" t="s">
        <v>157</v>
      </c>
      <c r="D104">
        <v>20</v>
      </c>
      <c r="E104" s="49">
        <f t="shared" si="6"/>
        <v>835</v>
      </c>
      <c r="F104" s="68" t="s">
        <v>207</v>
      </c>
      <c r="G104" s="69"/>
      <c r="H104" s="70"/>
      <c r="I104" s="69"/>
      <c r="J104" s="70"/>
      <c r="K104" s="69"/>
      <c r="L104" s="70"/>
      <c r="M104" s="69"/>
      <c r="N104" s="70"/>
      <c r="O104" s="69"/>
      <c r="P104" s="70"/>
      <c r="Q104" s="69">
        <v>835</v>
      </c>
      <c r="R104" s="70"/>
      <c r="S104" s="70">
        <f t="shared" si="7"/>
        <v>835</v>
      </c>
    </row>
    <row r="105" spans="1:19" hidden="1" x14ac:dyDescent="0.2">
      <c r="A105" t="s">
        <v>147</v>
      </c>
      <c r="B105" t="s">
        <v>156</v>
      </c>
      <c r="C105" t="s">
        <v>157</v>
      </c>
      <c r="D105">
        <v>20</v>
      </c>
      <c r="E105" s="49">
        <f t="shared" si="6"/>
        <v>0</v>
      </c>
      <c r="F105" s="68" t="s">
        <v>58</v>
      </c>
      <c r="G105" s="69"/>
      <c r="H105" s="70"/>
      <c r="I105" s="69">
        <v>5550</v>
      </c>
      <c r="J105" s="70"/>
      <c r="K105" s="69"/>
      <c r="L105" s="70"/>
      <c r="M105" s="69"/>
      <c r="N105" s="70"/>
      <c r="O105" s="69"/>
      <c r="P105" s="70"/>
      <c r="Q105" s="69"/>
      <c r="R105" s="70"/>
      <c r="S105" s="69">
        <f t="shared" si="7"/>
        <v>5550</v>
      </c>
    </row>
    <row r="106" spans="1:19" hidden="1" x14ac:dyDescent="0.2">
      <c r="A106" t="s">
        <v>154</v>
      </c>
      <c r="B106" t="s">
        <v>155</v>
      </c>
      <c r="C106" t="s">
        <v>157</v>
      </c>
      <c r="D106">
        <v>12</v>
      </c>
      <c r="E106" s="49">
        <f t="shared" si="6"/>
        <v>21863</v>
      </c>
      <c r="F106" s="68" t="s">
        <v>119</v>
      </c>
      <c r="G106" s="69"/>
      <c r="H106" s="70"/>
      <c r="I106" s="69"/>
      <c r="J106" s="70">
        <v>29095</v>
      </c>
      <c r="K106" s="69">
        <v>6080.25</v>
      </c>
      <c r="L106" s="70"/>
      <c r="M106" s="69"/>
      <c r="N106" s="70"/>
      <c r="O106" s="69"/>
      <c r="P106" s="70"/>
      <c r="Q106" s="69">
        <v>6443</v>
      </c>
      <c r="R106" s="70">
        <v>15420</v>
      </c>
      <c r="S106" s="70">
        <f t="shared" si="7"/>
        <v>57038.25</v>
      </c>
    </row>
    <row r="107" spans="1:19" hidden="1" x14ac:dyDescent="0.2">
      <c r="A107" t="s">
        <v>154</v>
      </c>
      <c r="B107" t="s">
        <v>160</v>
      </c>
      <c r="C107" t="s">
        <v>157</v>
      </c>
      <c r="D107">
        <v>12</v>
      </c>
      <c r="E107" s="49">
        <f t="shared" si="6"/>
        <v>0</v>
      </c>
      <c r="F107" s="68" t="s">
        <v>120</v>
      </c>
      <c r="G107" s="69"/>
      <c r="H107" s="70"/>
      <c r="I107" s="69"/>
      <c r="J107" s="70">
        <v>7340</v>
      </c>
      <c r="K107" s="69">
        <v>2960</v>
      </c>
      <c r="L107" s="70"/>
      <c r="M107" s="69"/>
      <c r="N107" s="70"/>
      <c r="O107" s="69"/>
      <c r="P107" s="70"/>
      <c r="Q107" s="69"/>
      <c r="R107" s="70"/>
      <c r="S107" s="70">
        <f t="shared" si="7"/>
        <v>10300</v>
      </c>
    </row>
    <row r="108" spans="1:19" hidden="1" x14ac:dyDescent="0.2">
      <c r="A108" t="s">
        <v>147</v>
      </c>
      <c r="B108" t="s">
        <v>156</v>
      </c>
      <c r="C108" t="s">
        <v>157</v>
      </c>
      <c r="D108">
        <v>12</v>
      </c>
      <c r="E108" s="49">
        <f t="shared" si="6"/>
        <v>4066</v>
      </c>
      <c r="F108" s="68" t="s">
        <v>59</v>
      </c>
      <c r="G108" s="69"/>
      <c r="H108" s="70"/>
      <c r="I108" s="69"/>
      <c r="J108" s="70"/>
      <c r="K108" s="69"/>
      <c r="L108" s="70">
        <v>44251</v>
      </c>
      <c r="M108" s="69">
        <v>11913</v>
      </c>
      <c r="N108" s="70">
        <v>8106</v>
      </c>
      <c r="O108" s="69">
        <v>4719</v>
      </c>
      <c r="P108" s="70">
        <v>4066</v>
      </c>
      <c r="Q108" s="69"/>
      <c r="R108" s="70"/>
      <c r="S108" s="69">
        <f t="shared" si="7"/>
        <v>73055</v>
      </c>
    </row>
    <row r="109" spans="1:19" hidden="1" x14ac:dyDescent="0.2">
      <c r="A109" t="s">
        <v>147</v>
      </c>
      <c r="B109" t="s">
        <v>158</v>
      </c>
      <c r="C109" t="s">
        <v>157</v>
      </c>
      <c r="D109">
        <v>12</v>
      </c>
      <c r="E109" s="49">
        <f t="shared" si="6"/>
        <v>0</v>
      </c>
      <c r="F109" s="68" t="s">
        <v>60</v>
      </c>
      <c r="G109" s="69">
        <v>3391</v>
      </c>
      <c r="H109" s="70"/>
      <c r="I109" s="69"/>
      <c r="J109" s="70"/>
      <c r="K109" s="69"/>
      <c r="L109" s="70"/>
      <c r="M109" s="69"/>
      <c r="N109" s="70"/>
      <c r="O109" s="69"/>
      <c r="P109" s="70"/>
      <c r="Q109" s="69"/>
      <c r="R109" s="70"/>
      <c r="S109" s="69">
        <f t="shared" si="7"/>
        <v>3391</v>
      </c>
    </row>
    <row r="110" spans="1:19" hidden="1" x14ac:dyDescent="0.2">
      <c r="A110" t="s">
        <v>154</v>
      </c>
      <c r="B110" t="s">
        <v>160</v>
      </c>
      <c r="C110" t="s">
        <v>157</v>
      </c>
      <c r="D110">
        <v>2</v>
      </c>
      <c r="E110" s="49">
        <f t="shared" si="6"/>
        <v>23040</v>
      </c>
      <c r="F110" s="68" t="s">
        <v>121</v>
      </c>
      <c r="G110" s="69">
        <v>12000</v>
      </c>
      <c r="H110" s="70">
        <v>12000</v>
      </c>
      <c r="I110" s="69">
        <v>4000</v>
      </c>
      <c r="J110" s="70">
        <v>20000</v>
      </c>
      <c r="K110" s="69">
        <v>4000</v>
      </c>
      <c r="L110" s="70">
        <v>12000</v>
      </c>
      <c r="M110" s="69">
        <v>8000</v>
      </c>
      <c r="N110" s="70">
        <v>12000</v>
      </c>
      <c r="O110" s="69">
        <v>7900</v>
      </c>
      <c r="P110" s="70">
        <v>23040</v>
      </c>
      <c r="Q110" s="69"/>
      <c r="R110" s="70"/>
      <c r="S110" s="70">
        <f t="shared" si="7"/>
        <v>114940</v>
      </c>
    </row>
    <row r="111" spans="1:19" hidden="1" x14ac:dyDescent="0.2">
      <c r="A111" t="s">
        <v>147</v>
      </c>
      <c r="B111" t="s">
        <v>156</v>
      </c>
      <c r="C111" t="s">
        <v>157</v>
      </c>
      <c r="D111">
        <v>2</v>
      </c>
      <c r="E111" s="49">
        <f t="shared" si="6"/>
        <v>22645</v>
      </c>
      <c r="F111" s="68" t="s">
        <v>61</v>
      </c>
      <c r="G111" s="69"/>
      <c r="H111" s="70"/>
      <c r="I111" s="69"/>
      <c r="J111" s="70"/>
      <c r="K111" s="69"/>
      <c r="L111" s="70">
        <v>43190</v>
      </c>
      <c r="M111" s="69">
        <v>47190</v>
      </c>
      <c r="N111" s="70">
        <v>42750</v>
      </c>
      <c r="O111" s="69">
        <v>58423</v>
      </c>
      <c r="P111" s="70">
        <v>22645</v>
      </c>
      <c r="Q111" s="69"/>
      <c r="R111" s="70"/>
      <c r="S111" s="69">
        <f t="shared" si="7"/>
        <v>214198</v>
      </c>
    </row>
    <row r="112" spans="1:19" hidden="1" x14ac:dyDescent="0.2">
      <c r="A112" t="s">
        <v>147</v>
      </c>
      <c r="B112" t="s">
        <v>158</v>
      </c>
      <c r="C112" t="s">
        <v>157</v>
      </c>
      <c r="D112">
        <v>2</v>
      </c>
      <c r="E112" s="49">
        <f t="shared" si="6"/>
        <v>0</v>
      </c>
      <c r="F112" s="68" t="s">
        <v>62</v>
      </c>
      <c r="G112" s="69">
        <v>38190</v>
      </c>
      <c r="H112" s="70"/>
      <c r="I112" s="69">
        <v>55840</v>
      </c>
      <c r="J112" s="70"/>
      <c r="K112" s="69"/>
      <c r="L112" s="70"/>
      <c r="M112" s="69"/>
      <c r="N112" s="70"/>
      <c r="O112" s="69"/>
      <c r="P112" s="70"/>
      <c r="Q112" s="69"/>
      <c r="R112" s="70"/>
      <c r="S112" s="69">
        <f t="shared" si="7"/>
        <v>94030</v>
      </c>
    </row>
    <row r="113" spans="1:19" hidden="1" x14ac:dyDescent="0.2">
      <c r="A113" t="s">
        <v>147</v>
      </c>
      <c r="B113" t="s">
        <v>160</v>
      </c>
      <c r="C113" t="s">
        <v>157</v>
      </c>
      <c r="D113">
        <v>2</v>
      </c>
      <c r="E113" s="49">
        <f t="shared" si="6"/>
        <v>0</v>
      </c>
      <c r="F113" s="68" t="s">
        <v>63</v>
      </c>
      <c r="G113" s="69">
        <v>4300</v>
      </c>
      <c r="H113" s="70"/>
      <c r="I113" s="69"/>
      <c r="J113" s="70"/>
      <c r="K113" s="69"/>
      <c r="L113" s="70"/>
      <c r="M113" s="69"/>
      <c r="N113" s="70"/>
      <c r="O113" s="69"/>
      <c r="P113" s="70"/>
      <c r="Q113" s="69"/>
      <c r="R113" s="70"/>
      <c r="S113" s="69">
        <f t="shared" si="7"/>
        <v>4300</v>
      </c>
    </row>
    <row r="114" spans="1:19" hidden="1" x14ac:dyDescent="0.2">
      <c r="A114" t="s">
        <v>154</v>
      </c>
      <c r="B114" t="s">
        <v>155</v>
      </c>
      <c r="C114" t="s">
        <v>157</v>
      </c>
      <c r="D114">
        <v>2</v>
      </c>
      <c r="E114" s="49">
        <f t="shared" si="6"/>
        <v>151242</v>
      </c>
      <c r="F114" s="68" t="s">
        <v>122</v>
      </c>
      <c r="G114" s="69"/>
      <c r="H114" s="70">
        <v>49631</v>
      </c>
      <c r="I114" s="69">
        <v>1500</v>
      </c>
      <c r="J114" s="70">
        <v>39690</v>
      </c>
      <c r="K114" s="69">
        <v>55690</v>
      </c>
      <c r="L114" s="70"/>
      <c r="M114" s="69"/>
      <c r="N114" s="70"/>
      <c r="O114" s="69"/>
      <c r="P114" s="70">
        <v>18505</v>
      </c>
      <c r="Q114" s="69">
        <v>66747</v>
      </c>
      <c r="R114" s="70">
        <v>65990</v>
      </c>
      <c r="S114" s="70">
        <f t="shared" si="7"/>
        <v>297753</v>
      </c>
    </row>
    <row r="115" spans="1:19" hidden="1" x14ac:dyDescent="0.2">
      <c r="A115" t="s">
        <v>147</v>
      </c>
      <c r="B115" t="s">
        <v>156</v>
      </c>
      <c r="C115" t="s">
        <v>157</v>
      </c>
      <c r="D115">
        <v>20</v>
      </c>
      <c r="E115" s="49">
        <f t="shared" si="6"/>
        <v>0</v>
      </c>
      <c r="F115" s="68" t="s">
        <v>64</v>
      </c>
      <c r="G115" s="69"/>
      <c r="H115" s="70"/>
      <c r="I115" s="69"/>
      <c r="J115" s="70"/>
      <c r="K115" s="69"/>
      <c r="L115" s="70"/>
      <c r="M115" s="69">
        <v>9520</v>
      </c>
      <c r="N115" s="70"/>
      <c r="O115" s="69"/>
      <c r="P115" s="70"/>
      <c r="Q115" s="69"/>
      <c r="R115" s="70"/>
      <c r="S115" s="69">
        <f t="shared" si="7"/>
        <v>9520</v>
      </c>
    </row>
    <row r="116" spans="1:19" hidden="1" x14ac:dyDescent="0.2">
      <c r="A116" t="s">
        <v>147</v>
      </c>
      <c r="B116" t="s">
        <v>156</v>
      </c>
      <c r="C116" t="s">
        <v>157</v>
      </c>
      <c r="D116">
        <v>20</v>
      </c>
      <c r="E116" s="49">
        <f t="shared" si="6"/>
        <v>0</v>
      </c>
      <c r="F116" s="68" t="s">
        <v>65</v>
      </c>
      <c r="G116" s="69"/>
      <c r="H116" s="70"/>
      <c r="I116" s="69"/>
      <c r="J116" s="70"/>
      <c r="K116" s="69"/>
      <c r="L116" s="70">
        <v>2843</v>
      </c>
      <c r="M116" s="69"/>
      <c r="N116" s="70"/>
      <c r="O116" s="69"/>
      <c r="P116" s="70"/>
      <c r="Q116" s="69"/>
      <c r="R116" s="70"/>
      <c r="S116" s="69">
        <f t="shared" si="7"/>
        <v>2843</v>
      </c>
    </row>
    <row r="117" spans="1:19" hidden="1" x14ac:dyDescent="0.2">
      <c r="A117" t="s">
        <v>154</v>
      </c>
      <c r="B117" t="s">
        <v>155</v>
      </c>
      <c r="C117" t="s">
        <v>157</v>
      </c>
      <c r="D117">
        <v>22</v>
      </c>
      <c r="E117" s="49">
        <f t="shared" si="6"/>
        <v>3608</v>
      </c>
      <c r="F117" s="68" t="s">
        <v>123</v>
      </c>
      <c r="G117" s="69"/>
      <c r="H117" s="70">
        <v>7173</v>
      </c>
      <c r="I117" s="69"/>
      <c r="J117" s="70">
        <v>2490</v>
      </c>
      <c r="K117" s="69">
        <v>2382</v>
      </c>
      <c r="L117" s="70"/>
      <c r="M117" s="69"/>
      <c r="N117" s="70"/>
      <c r="O117" s="69"/>
      <c r="P117" s="70"/>
      <c r="Q117" s="69">
        <v>1727</v>
      </c>
      <c r="R117" s="70">
        <v>1881</v>
      </c>
      <c r="S117" s="70">
        <f t="shared" si="7"/>
        <v>15653</v>
      </c>
    </row>
    <row r="118" spans="1:19" hidden="1" x14ac:dyDescent="0.2">
      <c r="A118" t="s">
        <v>147</v>
      </c>
      <c r="B118" t="s">
        <v>156</v>
      </c>
      <c r="C118" t="s">
        <v>157</v>
      </c>
      <c r="D118">
        <v>22</v>
      </c>
      <c r="E118" s="49">
        <f t="shared" si="6"/>
        <v>1622</v>
      </c>
      <c r="F118" s="68" t="s">
        <v>66</v>
      </c>
      <c r="G118" s="69"/>
      <c r="H118" s="70"/>
      <c r="I118" s="69">
        <v>992</v>
      </c>
      <c r="J118" s="70"/>
      <c r="K118" s="69"/>
      <c r="L118" s="70">
        <v>1930</v>
      </c>
      <c r="M118" s="69">
        <v>2130</v>
      </c>
      <c r="N118" s="70">
        <v>1550</v>
      </c>
      <c r="O118" s="69">
        <v>2769</v>
      </c>
      <c r="P118" s="70">
        <v>1622</v>
      </c>
      <c r="Q118" s="69"/>
      <c r="R118" s="70"/>
      <c r="S118" s="69">
        <f t="shared" si="7"/>
        <v>10993</v>
      </c>
    </row>
    <row r="119" spans="1:19" hidden="1" x14ac:dyDescent="0.2">
      <c r="A119" t="s">
        <v>147</v>
      </c>
      <c r="B119" t="s">
        <v>158</v>
      </c>
      <c r="C119" t="s">
        <v>157</v>
      </c>
      <c r="D119">
        <v>22</v>
      </c>
      <c r="E119" s="49">
        <f t="shared" si="6"/>
        <v>0</v>
      </c>
      <c r="F119" s="68" t="s">
        <v>67</v>
      </c>
      <c r="G119" s="69">
        <v>5625</v>
      </c>
      <c r="H119" s="70"/>
      <c r="I119" s="69"/>
      <c r="J119" s="70"/>
      <c r="K119" s="69"/>
      <c r="L119" s="70"/>
      <c r="M119" s="69"/>
      <c r="N119" s="70"/>
      <c r="O119" s="69"/>
      <c r="P119" s="70"/>
      <c r="Q119" s="69"/>
      <c r="R119" s="70"/>
      <c r="S119" s="69">
        <f t="shared" si="7"/>
        <v>5625</v>
      </c>
    </row>
    <row r="120" spans="1:19" hidden="1" x14ac:dyDescent="0.2">
      <c r="A120" t="s">
        <v>154</v>
      </c>
      <c r="B120" t="s">
        <v>160</v>
      </c>
      <c r="C120" t="s">
        <v>157</v>
      </c>
      <c r="D120">
        <v>10</v>
      </c>
      <c r="E120" s="49">
        <f t="shared" si="6"/>
        <v>0</v>
      </c>
      <c r="F120" s="68" t="s">
        <v>124</v>
      </c>
      <c r="G120" s="69"/>
      <c r="H120" s="70"/>
      <c r="I120" s="69"/>
      <c r="J120" s="70"/>
      <c r="K120" s="69"/>
      <c r="L120" s="70"/>
      <c r="M120" s="69"/>
      <c r="N120" s="70">
        <v>36000</v>
      </c>
      <c r="O120" s="69"/>
      <c r="P120" s="70"/>
      <c r="Q120" s="69"/>
      <c r="R120" s="70"/>
      <c r="S120" s="70">
        <f t="shared" si="7"/>
        <v>36000</v>
      </c>
    </row>
    <row r="121" spans="1:19" hidden="1" x14ac:dyDescent="0.2">
      <c r="A121" t="s">
        <v>154</v>
      </c>
      <c r="B121" t="s">
        <v>155</v>
      </c>
      <c r="C121" t="s">
        <v>157</v>
      </c>
      <c r="D121">
        <v>10</v>
      </c>
      <c r="E121" s="49">
        <f t="shared" si="6"/>
        <v>0</v>
      </c>
      <c r="F121" s="68" t="s">
        <v>125</v>
      </c>
      <c r="G121" s="69"/>
      <c r="H121" s="70"/>
      <c r="I121" s="69"/>
      <c r="J121" s="70"/>
      <c r="K121" s="69">
        <v>68048</v>
      </c>
      <c r="L121" s="70"/>
      <c r="M121" s="69"/>
      <c r="N121" s="70"/>
      <c r="O121" s="69"/>
      <c r="P121" s="70"/>
      <c r="Q121" s="69"/>
      <c r="R121" s="70"/>
      <c r="S121" s="70">
        <f t="shared" si="7"/>
        <v>68048</v>
      </c>
    </row>
    <row r="122" spans="1:19" hidden="1" x14ac:dyDescent="0.2">
      <c r="A122" t="s">
        <v>147</v>
      </c>
      <c r="B122" t="s">
        <v>156</v>
      </c>
      <c r="C122" t="s">
        <v>157</v>
      </c>
      <c r="D122">
        <v>10</v>
      </c>
      <c r="E122" s="49">
        <f t="shared" si="6"/>
        <v>0</v>
      </c>
      <c r="F122" s="68" t="s">
        <v>68</v>
      </c>
      <c r="G122" s="69"/>
      <c r="H122" s="70"/>
      <c r="I122" s="69"/>
      <c r="J122" s="70"/>
      <c r="K122" s="69"/>
      <c r="L122" s="70"/>
      <c r="M122" s="69"/>
      <c r="N122" s="70">
        <v>65294</v>
      </c>
      <c r="O122" s="69"/>
      <c r="P122" s="70"/>
      <c r="Q122" s="69"/>
      <c r="R122" s="70"/>
      <c r="S122" s="69">
        <f t="shared" si="7"/>
        <v>65294</v>
      </c>
    </row>
    <row r="123" spans="1:19" hidden="1" x14ac:dyDescent="0.2">
      <c r="A123" t="s">
        <v>154</v>
      </c>
      <c r="B123" t="s">
        <v>155</v>
      </c>
      <c r="C123" t="s">
        <v>157</v>
      </c>
      <c r="D123">
        <v>17</v>
      </c>
      <c r="E123" s="49">
        <f t="shared" si="6"/>
        <v>0</v>
      </c>
      <c r="F123" s="68" t="s">
        <v>126</v>
      </c>
      <c r="G123" s="69"/>
      <c r="H123" s="70">
        <v>900</v>
      </c>
      <c r="I123" s="69"/>
      <c r="J123" s="70"/>
      <c r="K123" s="69"/>
      <c r="L123" s="70"/>
      <c r="M123" s="69"/>
      <c r="N123" s="70"/>
      <c r="O123" s="69"/>
      <c r="P123" s="70"/>
      <c r="Q123" s="69"/>
      <c r="R123" s="70"/>
      <c r="S123" s="70">
        <f t="shared" si="7"/>
        <v>900</v>
      </c>
    </row>
    <row r="124" spans="1:19" hidden="1" x14ac:dyDescent="0.2">
      <c r="A124" t="s">
        <v>154</v>
      </c>
      <c r="B124" t="s">
        <v>155</v>
      </c>
      <c r="C124" t="s">
        <v>163</v>
      </c>
      <c r="D124">
        <v>4</v>
      </c>
      <c r="E124" s="49">
        <f t="shared" si="6"/>
        <v>28195</v>
      </c>
      <c r="F124" s="68" t="s">
        <v>128</v>
      </c>
      <c r="G124" s="69">
        <v>0</v>
      </c>
      <c r="H124" s="70">
        <v>16000</v>
      </c>
      <c r="I124" s="69"/>
      <c r="J124" s="70">
        <v>19000</v>
      </c>
      <c r="K124" s="69">
        <v>19000</v>
      </c>
      <c r="L124" s="70"/>
      <c r="M124" s="69"/>
      <c r="N124" s="70"/>
      <c r="O124" s="69"/>
      <c r="P124" s="70"/>
      <c r="Q124" s="69">
        <v>14000</v>
      </c>
      <c r="R124" s="70">
        <v>14195</v>
      </c>
      <c r="S124" s="70">
        <f t="shared" si="7"/>
        <v>82195</v>
      </c>
    </row>
    <row r="125" spans="1:19" hidden="1" x14ac:dyDescent="0.2">
      <c r="A125" t="s">
        <v>147</v>
      </c>
      <c r="B125" t="s">
        <v>156</v>
      </c>
      <c r="C125" t="s">
        <v>163</v>
      </c>
      <c r="D125">
        <v>4</v>
      </c>
      <c r="E125" s="49">
        <f t="shared" si="6"/>
        <v>16308</v>
      </c>
      <c r="F125" s="68" t="s">
        <v>69</v>
      </c>
      <c r="G125" s="69">
        <v>16000</v>
      </c>
      <c r="H125" s="70"/>
      <c r="I125" s="69">
        <v>19000</v>
      </c>
      <c r="J125" s="70"/>
      <c r="K125" s="69"/>
      <c r="L125" s="70">
        <v>19000</v>
      </c>
      <c r="M125" s="69">
        <v>19000</v>
      </c>
      <c r="N125" s="70">
        <v>19000</v>
      </c>
      <c r="O125" s="69">
        <v>19000</v>
      </c>
      <c r="P125" s="70">
        <v>16308</v>
      </c>
      <c r="Q125" s="69"/>
      <c r="R125" s="70"/>
      <c r="S125" s="69">
        <f t="shared" si="7"/>
        <v>127308</v>
      </c>
    </row>
    <row r="126" spans="1:19" hidden="1" x14ac:dyDescent="0.2">
      <c r="A126" t="s">
        <v>154</v>
      </c>
      <c r="B126" t="s">
        <v>155</v>
      </c>
      <c r="C126" t="s">
        <v>163</v>
      </c>
      <c r="D126">
        <v>3</v>
      </c>
      <c r="E126" s="49">
        <f t="shared" si="6"/>
        <v>28000</v>
      </c>
      <c r="F126" s="68" t="s">
        <v>130</v>
      </c>
      <c r="G126" s="69"/>
      <c r="H126" s="70"/>
      <c r="I126" s="69"/>
      <c r="J126" s="70">
        <v>25000</v>
      </c>
      <c r="K126" s="69">
        <v>25000</v>
      </c>
      <c r="L126" s="70"/>
      <c r="M126" s="69"/>
      <c r="N126" s="70"/>
      <c r="O126" s="69"/>
      <c r="P126" s="70"/>
      <c r="Q126" s="69">
        <v>14000</v>
      </c>
      <c r="R126" s="70">
        <v>14000</v>
      </c>
      <c r="S126" s="70">
        <f t="shared" si="7"/>
        <v>78000</v>
      </c>
    </row>
    <row r="127" spans="1:19" hidden="1" x14ac:dyDescent="0.2">
      <c r="A127" t="s">
        <v>147</v>
      </c>
      <c r="B127" t="s">
        <v>156</v>
      </c>
      <c r="C127" t="s">
        <v>163</v>
      </c>
      <c r="D127">
        <v>3</v>
      </c>
      <c r="E127" s="49">
        <f t="shared" si="6"/>
        <v>14000</v>
      </c>
      <c r="F127" s="68" t="s">
        <v>72</v>
      </c>
      <c r="G127" s="69"/>
      <c r="H127" s="70"/>
      <c r="I127" s="69">
        <v>17500</v>
      </c>
      <c r="J127" s="70"/>
      <c r="K127" s="69"/>
      <c r="L127" s="70">
        <v>25000</v>
      </c>
      <c r="M127" s="69">
        <v>25000</v>
      </c>
      <c r="N127" s="70">
        <v>14000</v>
      </c>
      <c r="O127" s="69">
        <v>14000</v>
      </c>
      <c r="P127" s="70">
        <v>14000</v>
      </c>
      <c r="Q127" s="69"/>
      <c r="R127" s="70"/>
      <c r="S127" s="69">
        <f t="shared" si="7"/>
        <v>109500</v>
      </c>
    </row>
    <row r="128" spans="1:19" hidden="1" x14ac:dyDescent="0.2">
      <c r="A128" t="s">
        <v>154</v>
      </c>
      <c r="B128" t="s">
        <v>155</v>
      </c>
      <c r="C128" t="s">
        <v>163</v>
      </c>
      <c r="D128">
        <v>2</v>
      </c>
      <c r="E128" s="49">
        <f t="shared" si="6"/>
        <v>150000</v>
      </c>
      <c r="F128" s="68" t="s">
        <v>129</v>
      </c>
      <c r="G128" s="69">
        <v>2105</v>
      </c>
      <c r="H128" s="70">
        <v>39640</v>
      </c>
      <c r="I128" s="69">
        <v>2027</v>
      </c>
      <c r="J128" s="70">
        <v>50000</v>
      </c>
      <c r="K128" s="69">
        <v>50000</v>
      </c>
      <c r="L128" s="70"/>
      <c r="M128" s="69"/>
      <c r="N128" s="70"/>
      <c r="O128" s="69"/>
      <c r="P128" s="70">
        <v>50000</v>
      </c>
      <c r="Q128" s="69">
        <v>50000</v>
      </c>
      <c r="R128" s="70">
        <v>50000</v>
      </c>
      <c r="S128" s="70">
        <f t="shared" si="7"/>
        <v>293772</v>
      </c>
    </row>
    <row r="129" spans="1:19" hidden="1" x14ac:dyDescent="0.2">
      <c r="A129" t="s">
        <v>147</v>
      </c>
      <c r="B129" t="s">
        <v>156</v>
      </c>
      <c r="C129" t="s">
        <v>163</v>
      </c>
      <c r="D129">
        <v>2</v>
      </c>
      <c r="E129" s="49">
        <f t="shared" si="6"/>
        <v>0</v>
      </c>
      <c r="F129" s="68" t="s">
        <v>70</v>
      </c>
      <c r="G129" s="69"/>
      <c r="H129" s="70"/>
      <c r="I129" s="69">
        <v>47973</v>
      </c>
      <c r="J129" s="70"/>
      <c r="K129" s="69"/>
      <c r="L129" s="70">
        <v>50000</v>
      </c>
      <c r="M129" s="69">
        <v>50000</v>
      </c>
      <c r="N129" s="70">
        <v>50000</v>
      </c>
      <c r="O129" s="69">
        <v>50000</v>
      </c>
      <c r="P129" s="70"/>
      <c r="Q129" s="69"/>
      <c r="R129" s="70"/>
      <c r="S129" s="69">
        <f t="shared" si="7"/>
        <v>247973</v>
      </c>
    </row>
    <row r="130" spans="1:19" hidden="1" x14ac:dyDescent="0.2">
      <c r="A130" t="s">
        <v>147</v>
      </c>
      <c r="B130" t="s">
        <v>158</v>
      </c>
      <c r="C130" t="s">
        <v>163</v>
      </c>
      <c r="D130">
        <v>2</v>
      </c>
      <c r="E130" s="49">
        <f t="shared" ref="E130:E153" si="8">SUM(P130:R130)</f>
        <v>0</v>
      </c>
      <c r="F130" s="68" t="s">
        <v>71</v>
      </c>
      <c r="G130" s="69">
        <v>47895</v>
      </c>
      <c r="H130" s="70">
        <v>2027</v>
      </c>
      <c r="I130" s="69"/>
      <c r="J130" s="70"/>
      <c r="K130" s="69"/>
      <c r="L130" s="70"/>
      <c r="M130" s="69"/>
      <c r="N130" s="70"/>
      <c r="O130" s="69"/>
      <c r="P130" s="70"/>
      <c r="Q130" s="69"/>
      <c r="R130" s="70"/>
      <c r="S130" s="69">
        <f t="shared" ref="S130:S153" si="9">SUM(G130:R130)</f>
        <v>49922</v>
      </c>
    </row>
    <row r="131" spans="1:19" hidden="1" x14ac:dyDescent="0.2">
      <c r="A131" t="s">
        <v>154</v>
      </c>
      <c r="B131" t="s">
        <v>155</v>
      </c>
      <c r="C131" t="s">
        <v>163</v>
      </c>
      <c r="D131">
        <v>1</v>
      </c>
      <c r="E131" s="49">
        <f t="shared" si="8"/>
        <v>50000</v>
      </c>
      <c r="F131" s="68" t="s">
        <v>131</v>
      </c>
      <c r="G131" s="69"/>
      <c r="H131" s="70"/>
      <c r="I131" s="69"/>
      <c r="J131" s="70">
        <v>8440</v>
      </c>
      <c r="K131" s="69">
        <v>25000</v>
      </c>
      <c r="L131" s="70"/>
      <c r="M131" s="69"/>
      <c r="N131" s="70"/>
      <c r="O131" s="69"/>
      <c r="P131" s="70"/>
      <c r="Q131" s="69">
        <v>25000</v>
      </c>
      <c r="R131" s="70">
        <v>25000</v>
      </c>
      <c r="S131" s="70">
        <f t="shared" si="9"/>
        <v>83440</v>
      </c>
    </row>
    <row r="132" spans="1:19" hidden="1" x14ac:dyDescent="0.2">
      <c r="A132" t="s">
        <v>147</v>
      </c>
      <c r="B132" t="s">
        <v>156</v>
      </c>
      <c r="C132" t="s">
        <v>163</v>
      </c>
      <c r="D132">
        <v>1</v>
      </c>
      <c r="E132" s="49">
        <f t="shared" si="8"/>
        <v>25000</v>
      </c>
      <c r="F132" s="68" t="s">
        <v>73</v>
      </c>
      <c r="G132" s="69"/>
      <c r="H132" s="70"/>
      <c r="I132" s="69"/>
      <c r="J132" s="70"/>
      <c r="K132" s="69"/>
      <c r="L132" s="70">
        <v>25000</v>
      </c>
      <c r="M132" s="69">
        <v>25000</v>
      </c>
      <c r="N132" s="70">
        <v>25000</v>
      </c>
      <c r="O132" s="69">
        <v>25000</v>
      </c>
      <c r="P132" s="70">
        <v>25000</v>
      </c>
      <c r="Q132" s="69"/>
      <c r="R132" s="70"/>
      <c r="S132" s="69">
        <f t="shared" si="9"/>
        <v>125000</v>
      </c>
    </row>
    <row r="133" spans="1:19" hidden="1" x14ac:dyDescent="0.2">
      <c r="A133" t="s">
        <v>147</v>
      </c>
      <c r="B133" t="s">
        <v>158</v>
      </c>
      <c r="C133" t="s">
        <v>163</v>
      </c>
      <c r="D133">
        <v>1</v>
      </c>
      <c r="E133" s="49">
        <f t="shared" si="8"/>
        <v>0</v>
      </c>
      <c r="F133" s="68" t="s">
        <v>74</v>
      </c>
      <c r="G133" s="69"/>
      <c r="H133" s="70"/>
      <c r="I133" s="69">
        <v>25000</v>
      </c>
      <c r="J133" s="70"/>
      <c r="K133" s="69"/>
      <c r="L133" s="70"/>
      <c r="M133" s="69"/>
      <c r="N133" s="70"/>
      <c r="O133" s="69"/>
      <c r="P133" s="70"/>
      <c r="Q133" s="69"/>
      <c r="R133" s="70"/>
      <c r="S133" s="69">
        <f t="shared" si="9"/>
        <v>25000</v>
      </c>
    </row>
    <row r="134" spans="1:19" hidden="1" x14ac:dyDescent="0.2">
      <c r="A134" t="s">
        <v>147</v>
      </c>
      <c r="B134" t="s">
        <v>156</v>
      </c>
      <c r="C134" t="s">
        <v>163</v>
      </c>
      <c r="D134">
        <v>7</v>
      </c>
      <c r="E134" s="49">
        <f t="shared" si="8"/>
        <v>0</v>
      </c>
      <c r="F134" s="68" t="s">
        <v>75</v>
      </c>
      <c r="G134" s="69"/>
      <c r="H134" s="70"/>
      <c r="I134" s="69"/>
      <c r="J134" s="70"/>
      <c r="K134" s="69"/>
      <c r="L134" s="70"/>
      <c r="M134" s="69"/>
      <c r="N134" s="70"/>
      <c r="O134" s="69">
        <v>2000</v>
      </c>
      <c r="P134" s="70"/>
      <c r="Q134" s="69"/>
      <c r="R134" s="70"/>
      <c r="S134" s="69">
        <f t="shared" si="9"/>
        <v>2000</v>
      </c>
    </row>
    <row r="135" spans="1:19" x14ac:dyDescent="0.2">
      <c r="A135" t="s">
        <v>154</v>
      </c>
      <c r="B135" t="s">
        <v>155</v>
      </c>
      <c r="C135" t="s">
        <v>159</v>
      </c>
      <c r="D135">
        <v>11</v>
      </c>
      <c r="E135" s="49">
        <f t="shared" si="8"/>
        <v>0</v>
      </c>
      <c r="F135" s="68" t="s">
        <v>132</v>
      </c>
      <c r="G135" s="69"/>
      <c r="H135" s="70">
        <v>10720</v>
      </c>
      <c r="I135" s="69"/>
      <c r="J135" s="70"/>
      <c r="K135" s="69"/>
      <c r="L135" s="70"/>
      <c r="M135" s="69"/>
      <c r="N135" s="70"/>
      <c r="O135" s="69"/>
      <c r="P135" s="70"/>
      <c r="Q135" s="69"/>
      <c r="R135" s="70"/>
      <c r="S135" s="70">
        <f t="shared" si="9"/>
        <v>10720</v>
      </c>
    </row>
    <row r="136" spans="1:19" hidden="1" x14ac:dyDescent="0.2">
      <c r="A136" t="s">
        <v>147</v>
      </c>
      <c r="B136" t="s">
        <v>152</v>
      </c>
      <c r="C136" t="s">
        <v>153</v>
      </c>
      <c r="D136">
        <v>1</v>
      </c>
      <c r="E136" s="49">
        <f t="shared" si="8"/>
        <v>0</v>
      </c>
      <c r="F136" s="68" t="s">
        <v>76</v>
      </c>
      <c r="G136" s="69"/>
      <c r="H136" s="70"/>
      <c r="I136" s="69">
        <v>14768</v>
      </c>
      <c r="J136" s="70"/>
      <c r="K136" s="69"/>
      <c r="L136" s="70"/>
      <c r="M136" s="69"/>
      <c r="N136" s="70"/>
      <c r="O136" s="69"/>
      <c r="P136" s="70"/>
      <c r="Q136" s="69"/>
      <c r="R136" s="70"/>
      <c r="S136" s="69">
        <f t="shared" si="9"/>
        <v>14768</v>
      </c>
    </row>
    <row r="137" spans="1:19" hidden="1" x14ac:dyDescent="0.2">
      <c r="A137" t="s">
        <v>154</v>
      </c>
      <c r="B137" t="s">
        <v>152</v>
      </c>
      <c r="C137" t="s">
        <v>153</v>
      </c>
      <c r="D137">
        <v>1</v>
      </c>
      <c r="E137" s="49">
        <f t="shared" si="8"/>
        <v>0</v>
      </c>
      <c r="F137" s="72" t="s">
        <v>88</v>
      </c>
      <c r="G137" s="70"/>
      <c r="H137" s="69">
        <v>7175</v>
      </c>
      <c r="I137" s="70">
        <v>17646</v>
      </c>
      <c r="J137" s="69"/>
      <c r="K137" s="70"/>
      <c r="L137" s="69"/>
      <c r="M137" s="70"/>
      <c r="N137" s="69"/>
      <c r="O137" s="70"/>
      <c r="P137" s="69"/>
      <c r="Q137" s="70"/>
      <c r="R137" s="69"/>
      <c r="S137" s="69">
        <f t="shared" si="9"/>
        <v>24821</v>
      </c>
    </row>
    <row r="138" spans="1:19" hidden="1" x14ac:dyDescent="0.2">
      <c r="A138" t="s">
        <v>154</v>
      </c>
      <c r="B138" t="s">
        <v>152</v>
      </c>
      <c r="C138" t="s">
        <v>153</v>
      </c>
      <c r="D138">
        <v>1</v>
      </c>
      <c r="E138" s="49">
        <f t="shared" si="8"/>
        <v>0</v>
      </c>
      <c r="F138" s="72" t="s">
        <v>89</v>
      </c>
      <c r="G138" s="70"/>
      <c r="H138" s="69">
        <v>18762</v>
      </c>
      <c r="I138" s="70"/>
      <c r="J138" s="69"/>
      <c r="K138" s="70"/>
      <c r="L138" s="69"/>
      <c r="M138" s="70"/>
      <c r="N138" s="69"/>
      <c r="O138" s="70"/>
      <c r="P138" s="69"/>
      <c r="Q138" s="70"/>
      <c r="R138" s="69"/>
      <c r="S138" s="69">
        <f t="shared" si="9"/>
        <v>18762</v>
      </c>
    </row>
    <row r="139" spans="1:19" x14ac:dyDescent="0.2">
      <c r="A139" t="s">
        <v>147</v>
      </c>
      <c r="B139" t="s">
        <v>156</v>
      </c>
      <c r="C139" t="s">
        <v>159</v>
      </c>
      <c r="D139">
        <v>11</v>
      </c>
      <c r="E139" s="49">
        <f t="shared" si="8"/>
        <v>0</v>
      </c>
      <c r="F139" s="68" t="s">
        <v>77</v>
      </c>
      <c r="G139" s="69"/>
      <c r="H139" s="70"/>
      <c r="I139" s="69">
        <v>150000</v>
      </c>
      <c r="J139" s="70"/>
      <c r="K139" s="69"/>
      <c r="L139" s="70"/>
      <c r="M139" s="69"/>
      <c r="N139" s="70"/>
      <c r="O139" s="69"/>
      <c r="P139" s="70"/>
      <c r="Q139" s="69"/>
      <c r="R139" s="70"/>
      <c r="S139" s="69">
        <f t="shared" si="9"/>
        <v>150000</v>
      </c>
    </row>
    <row r="140" spans="1:19" x14ac:dyDescent="0.2">
      <c r="A140" t="s">
        <v>154</v>
      </c>
      <c r="B140" t="s">
        <v>155</v>
      </c>
      <c r="C140" t="s">
        <v>159</v>
      </c>
      <c r="D140">
        <v>11</v>
      </c>
      <c r="E140" s="49">
        <f t="shared" si="8"/>
        <v>0</v>
      </c>
      <c r="F140" s="68" t="s">
        <v>133</v>
      </c>
      <c r="G140" s="69"/>
      <c r="H140" s="70"/>
      <c r="I140" s="69">
        <v>149569</v>
      </c>
      <c r="J140" s="70"/>
      <c r="K140" s="69"/>
      <c r="L140" s="70"/>
      <c r="M140" s="69"/>
      <c r="N140" s="70"/>
      <c r="O140" s="69"/>
      <c r="P140" s="70"/>
      <c r="Q140" s="69"/>
      <c r="R140" s="70"/>
      <c r="S140" s="70">
        <f t="shared" si="9"/>
        <v>149569</v>
      </c>
    </row>
    <row r="141" spans="1:19" x14ac:dyDescent="0.2">
      <c r="A141" t="s">
        <v>154</v>
      </c>
      <c r="B141" t="s">
        <v>155</v>
      </c>
      <c r="C141" t="s">
        <v>159</v>
      </c>
      <c r="D141">
        <v>1</v>
      </c>
      <c r="E141" s="49">
        <f t="shared" si="8"/>
        <v>0</v>
      </c>
      <c r="F141" s="68" t="s">
        <v>134</v>
      </c>
      <c r="G141" s="69"/>
      <c r="H141" s="70"/>
      <c r="I141" s="69"/>
      <c r="J141" s="70">
        <v>2625</v>
      </c>
      <c r="K141" s="69">
        <v>6500</v>
      </c>
      <c r="L141" s="70"/>
      <c r="M141" s="69"/>
      <c r="N141" s="70"/>
      <c r="O141" s="69"/>
      <c r="P141" s="70"/>
      <c r="Q141" s="69"/>
      <c r="R141" s="70"/>
      <c r="S141" s="70">
        <f t="shared" si="9"/>
        <v>9125</v>
      </c>
    </row>
    <row r="142" spans="1:19" x14ac:dyDescent="0.2">
      <c r="A142" t="s">
        <v>154</v>
      </c>
      <c r="B142" t="s">
        <v>155</v>
      </c>
      <c r="C142" t="s">
        <v>159</v>
      </c>
      <c r="D142">
        <v>7</v>
      </c>
      <c r="E142" s="49">
        <f t="shared" si="8"/>
        <v>8541</v>
      </c>
      <c r="F142" s="68" t="s">
        <v>135</v>
      </c>
      <c r="G142" s="69"/>
      <c r="H142" s="70"/>
      <c r="I142" s="69"/>
      <c r="J142" s="70"/>
      <c r="K142" s="69">
        <v>4270</v>
      </c>
      <c r="L142" s="70"/>
      <c r="M142" s="69"/>
      <c r="N142" s="70"/>
      <c r="O142" s="69"/>
      <c r="P142" s="70"/>
      <c r="Q142" s="69">
        <v>3400</v>
      </c>
      <c r="R142" s="70">
        <v>5141</v>
      </c>
      <c r="S142" s="70">
        <f t="shared" si="9"/>
        <v>12811</v>
      </c>
    </row>
    <row r="143" spans="1:19" x14ac:dyDescent="0.2">
      <c r="A143" t="s">
        <v>147</v>
      </c>
      <c r="B143" t="s">
        <v>156</v>
      </c>
      <c r="C143" t="s">
        <v>159</v>
      </c>
      <c r="D143">
        <v>7</v>
      </c>
      <c r="E143" s="49">
        <f t="shared" si="8"/>
        <v>3140</v>
      </c>
      <c r="F143" s="68" t="s">
        <v>78</v>
      </c>
      <c r="G143" s="69"/>
      <c r="H143" s="70"/>
      <c r="I143" s="69"/>
      <c r="J143" s="70"/>
      <c r="K143" s="69"/>
      <c r="L143" s="70">
        <v>3126</v>
      </c>
      <c r="M143" s="69">
        <v>2840</v>
      </c>
      <c r="N143" s="70">
        <v>1750</v>
      </c>
      <c r="O143" s="69">
        <v>2170</v>
      </c>
      <c r="P143" s="70">
        <v>3140</v>
      </c>
      <c r="Q143" s="69"/>
      <c r="R143" s="70"/>
      <c r="S143" s="69">
        <f t="shared" si="9"/>
        <v>13026</v>
      </c>
    </row>
    <row r="144" spans="1:19" x14ac:dyDescent="0.2">
      <c r="A144" t="s">
        <v>154</v>
      </c>
      <c r="B144" t="s">
        <v>155</v>
      </c>
      <c r="C144" t="s">
        <v>159</v>
      </c>
      <c r="D144">
        <v>1</v>
      </c>
      <c r="E144" s="49">
        <f t="shared" si="8"/>
        <v>55651</v>
      </c>
      <c r="F144" s="68" t="s">
        <v>136</v>
      </c>
      <c r="G144" s="69"/>
      <c r="H144" s="70"/>
      <c r="I144" s="69"/>
      <c r="J144" s="70">
        <v>25250</v>
      </c>
      <c r="K144" s="69">
        <v>28575</v>
      </c>
      <c r="L144" s="70"/>
      <c r="M144" s="69"/>
      <c r="N144" s="70"/>
      <c r="O144" s="69"/>
      <c r="P144" s="70">
        <v>4392</v>
      </c>
      <c r="Q144" s="69">
        <v>25584</v>
      </c>
      <c r="R144" s="70">
        <v>25675</v>
      </c>
      <c r="S144" s="70">
        <f t="shared" si="9"/>
        <v>109476</v>
      </c>
    </row>
    <row r="145" spans="1:19" x14ac:dyDescent="0.2">
      <c r="A145" t="s">
        <v>147</v>
      </c>
      <c r="B145" t="s">
        <v>156</v>
      </c>
      <c r="C145" t="s">
        <v>159</v>
      </c>
      <c r="D145">
        <v>1</v>
      </c>
      <c r="E145" s="49">
        <f t="shared" si="8"/>
        <v>18950</v>
      </c>
      <c r="F145" s="68" t="s">
        <v>79</v>
      </c>
      <c r="G145" s="69"/>
      <c r="H145" s="70"/>
      <c r="I145" s="69">
        <v>20750</v>
      </c>
      <c r="J145" s="70"/>
      <c r="K145" s="69"/>
      <c r="L145" s="70">
        <v>25808</v>
      </c>
      <c r="M145" s="69">
        <v>28575</v>
      </c>
      <c r="N145" s="70">
        <v>28551</v>
      </c>
      <c r="O145" s="69">
        <v>24983</v>
      </c>
      <c r="P145" s="70">
        <v>18950</v>
      </c>
      <c r="Q145" s="69"/>
      <c r="R145" s="70"/>
      <c r="S145" s="69">
        <f t="shared" si="9"/>
        <v>147617</v>
      </c>
    </row>
    <row r="146" spans="1:19" x14ac:dyDescent="0.2">
      <c r="A146" t="s">
        <v>154</v>
      </c>
      <c r="B146" t="s">
        <v>155</v>
      </c>
      <c r="C146" t="s">
        <v>159</v>
      </c>
      <c r="D146">
        <v>12</v>
      </c>
      <c r="E146" s="49">
        <f t="shared" si="8"/>
        <v>180</v>
      </c>
      <c r="F146" s="68" t="s">
        <v>208</v>
      </c>
      <c r="G146" s="69"/>
      <c r="H146" s="70"/>
      <c r="I146" s="69"/>
      <c r="J146" s="70"/>
      <c r="K146" s="69"/>
      <c r="L146" s="70"/>
      <c r="M146" s="69"/>
      <c r="N146" s="70"/>
      <c r="O146" s="69"/>
      <c r="P146" s="70"/>
      <c r="Q146" s="69"/>
      <c r="R146" s="70">
        <v>180</v>
      </c>
      <c r="S146" s="70">
        <f t="shared" si="9"/>
        <v>180</v>
      </c>
    </row>
    <row r="147" spans="1:19" hidden="1" x14ac:dyDescent="0.2">
      <c r="A147" t="s">
        <v>154</v>
      </c>
      <c r="B147" t="s">
        <v>155</v>
      </c>
      <c r="C147" t="s">
        <v>157</v>
      </c>
      <c r="D147">
        <v>20</v>
      </c>
      <c r="E147" s="49">
        <f t="shared" si="8"/>
        <v>0</v>
      </c>
      <c r="F147" s="72" t="s">
        <v>83</v>
      </c>
      <c r="G147" s="70"/>
      <c r="H147" s="69"/>
      <c r="I147" s="70"/>
      <c r="J147" s="69"/>
      <c r="K147" s="70">
        <v>2520</v>
      </c>
      <c r="L147" s="69">
        <v>27809</v>
      </c>
      <c r="M147" s="70"/>
      <c r="N147" s="69"/>
      <c r="O147" s="70"/>
      <c r="P147" s="69"/>
      <c r="Q147" s="70"/>
      <c r="R147" s="69"/>
      <c r="S147" s="69">
        <f t="shared" si="9"/>
        <v>30329</v>
      </c>
    </row>
    <row r="148" spans="1:19" hidden="1" x14ac:dyDescent="0.2">
      <c r="A148" t="s">
        <v>147</v>
      </c>
      <c r="B148" t="s">
        <v>152</v>
      </c>
      <c r="C148" t="s">
        <v>157</v>
      </c>
      <c r="D148">
        <v>18</v>
      </c>
      <c r="E148" s="49">
        <f t="shared" si="8"/>
        <v>0</v>
      </c>
      <c r="F148" s="68" t="s">
        <v>80</v>
      </c>
      <c r="G148" s="69">
        <v>9020</v>
      </c>
      <c r="H148" s="70"/>
      <c r="I148" s="69"/>
      <c r="J148" s="70"/>
      <c r="K148" s="69"/>
      <c r="L148" s="70"/>
      <c r="M148" s="69"/>
      <c r="N148" s="70"/>
      <c r="O148" s="69"/>
      <c r="P148" s="70"/>
      <c r="Q148" s="69"/>
      <c r="R148" s="70"/>
      <c r="S148" s="69">
        <f t="shared" si="9"/>
        <v>9020</v>
      </c>
    </row>
    <row r="149" spans="1:19" hidden="1" x14ac:dyDescent="0.2">
      <c r="A149" t="s">
        <v>154</v>
      </c>
      <c r="B149" t="s">
        <v>155</v>
      </c>
      <c r="C149" t="s">
        <v>163</v>
      </c>
      <c r="D149">
        <v>5</v>
      </c>
      <c r="E149" s="49">
        <f t="shared" si="8"/>
        <v>0</v>
      </c>
      <c r="F149" s="68" t="s">
        <v>137</v>
      </c>
      <c r="G149" s="69"/>
      <c r="H149" s="70">
        <v>16392</v>
      </c>
      <c r="I149" s="69">
        <v>3575</v>
      </c>
      <c r="J149" s="70"/>
      <c r="K149" s="69"/>
      <c r="L149" s="70"/>
      <c r="M149" s="69"/>
      <c r="N149" s="70"/>
      <c r="O149" s="69"/>
      <c r="P149" s="70"/>
      <c r="Q149" s="69"/>
      <c r="R149" s="70"/>
      <c r="S149" s="70">
        <f t="shared" si="9"/>
        <v>19967</v>
      </c>
    </row>
    <row r="150" spans="1:19" hidden="1" x14ac:dyDescent="0.2">
      <c r="A150" t="s">
        <v>154</v>
      </c>
      <c r="B150" t="s">
        <v>152</v>
      </c>
      <c r="C150" t="s">
        <v>153</v>
      </c>
      <c r="D150">
        <v>1</v>
      </c>
      <c r="E150" s="49">
        <f t="shared" si="8"/>
        <v>0</v>
      </c>
      <c r="F150" s="72" t="s">
        <v>90</v>
      </c>
      <c r="G150" s="70"/>
      <c r="H150" s="69"/>
      <c r="I150" s="70">
        <v>19560</v>
      </c>
      <c r="J150" s="69">
        <v>-1000</v>
      </c>
      <c r="K150" s="70"/>
      <c r="L150" s="69"/>
      <c r="M150" s="70"/>
      <c r="N150" s="69"/>
      <c r="O150" s="70"/>
      <c r="P150" s="69"/>
      <c r="Q150" s="70"/>
      <c r="R150" s="69"/>
      <c r="S150" s="69">
        <f t="shared" si="9"/>
        <v>18560</v>
      </c>
    </row>
    <row r="151" spans="1:19" hidden="1" x14ac:dyDescent="0.2">
      <c r="A151" t="s">
        <v>154</v>
      </c>
      <c r="B151" t="s">
        <v>152</v>
      </c>
      <c r="C151" t="s">
        <v>153</v>
      </c>
      <c r="D151">
        <v>1</v>
      </c>
      <c r="E151" s="49">
        <f t="shared" si="8"/>
        <v>0</v>
      </c>
      <c r="F151" s="72" t="s">
        <v>93</v>
      </c>
      <c r="G151" s="70"/>
      <c r="H151" s="69"/>
      <c r="I151" s="70">
        <v>29912</v>
      </c>
      <c r="J151" s="69"/>
      <c r="K151" s="70"/>
      <c r="L151" s="69"/>
      <c r="M151" s="70"/>
      <c r="N151" s="69">
        <v>-19662</v>
      </c>
      <c r="O151" s="70"/>
      <c r="P151" s="69"/>
      <c r="Q151" s="70"/>
      <c r="R151" s="69"/>
      <c r="S151" s="69">
        <f t="shared" si="9"/>
        <v>10250</v>
      </c>
    </row>
    <row r="152" spans="1:19" hidden="1" x14ac:dyDescent="0.2">
      <c r="A152" t="s">
        <v>154</v>
      </c>
      <c r="B152" t="s">
        <v>152</v>
      </c>
      <c r="C152" t="s">
        <v>153</v>
      </c>
      <c r="D152">
        <v>1</v>
      </c>
      <c r="E152" s="49">
        <f t="shared" si="8"/>
        <v>0</v>
      </c>
      <c r="F152" s="72" t="s">
        <v>92</v>
      </c>
      <c r="G152" s="70"/>
      <c r="H152" s="69"/>
      <c r="I152" s="70">
        <v>7675</v>
      </c>
      <c r="J152" s="69"/>
      <c r="K152" s="70">
        <v>5000</v>
      </c>
      <c r="L152" s="69"/>
      <c r="M152" s="70"/>
      <c r="N152" s="69"/>
      <c r="O152" s="70"/>
      <c r="P152" s="69"/>
      <c r="Q152" s="70"/>
      <c r="R152" s="69"/>
      <c r="S152" s="69">
        <f t="shared" si="9"/>
        <v>12675</v>
      </c>
    </row>
    <row r="153" spans="1:19" hidden="1" x14ac:dyDescent="0.2">
      <c r="A153" t="s">
        <v>154</v>
      </c>
      <c r="B153" t="s">
        <v>152</v>
      </c>
      <c r="C153" t="s">
        <v>153</v>
      </c>
      <c r="D153">
        <v>1</v>
      </c>
      <c r="E153" s="49">
        <f t="shared" si="8"/>
        <v>0</v>
      </c>
      <c r="F153" s="72" t="s">
        <v>91</v>
      </c>
      <c r="G153" s="70"/>
      <c r="H153" s="69"/>
      <c r="I153" s="70">
        <v>18200</v>
      </c>
      <c r="J153" s="69"/>
      <c r="K153" s="70">
        <v>-7500</v>
      </c>
      <c r="L153" s="69"/>
      <c r="M153" s="70"/>
      <c r="N153" s="69"/>
      <c r="O153" s="70"/>
      <c r="P153" s="69"/>
      <c r="Q153" s="70"/>
      <c r="R153" s="69"/>
      <c r="S153" s="69">
        <f t="shared" si="9"/>
        <v>10700</v>
      </c>
    </row>
  </sheetData>
  <autoFilter ref="A1:S153" xr:uid="{00000000-0009-0000-0000-00000A000000}">
    <filterColumn colId="2">
      <filters>
        <filter val="SSP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S52"/>
  <sheetViews>
    <sheetView topLeftCell="E5" workbookViewId="0">
      <selection activeCell="E145" sqref="E145"/>
    </sheetView>
  </sheetViews>
  <sheetFormatPr defaultColWidth="8.75" defaultRowHeight="14.25" x14ac:dyDescent="0.2"/>
  <cols>
    <col min="1" max="1" width="13.125" customWidth="1"/>
    <col min="2" max="2" width="16.125" bestFit="1" customWidth="1"/>
    <col min="3" max="9" width="10" customWidth="1"/>
    <col min="10" max="10" width="10.875" customWidth="1"/>
    <col min="11" max="16" width="10" customWidth="1"/>
    <col min="17" max="19" width="15.125" customWidth="1"/>
    <col min="20" max="22" width="15.125" bestFit="1" customWidth="1"/>
  </cols>
  <sheetData>
    <row r="3" spans="1:19" x14ac:dyDescent="0.2">
      <c r="B3" s="50" t="s">
        <v>167</v>
      </c>
    </row>
    <row r="4" spans="1:19" x14ac:dyDescent="0.2">
      <c r="B4" t="s">
        <v>155</v>
      </c>
      <c r="E4" t="s">
        <v>160</v>
      </c>
      <c r="H4" t="s">
        <v>156</v>
      </c>
      <c r="K4" t="s">
        <v>152</v>
      </c>
      <c r="N4" t="s">
        <v>158</v>
      </c>
      <c r="Q4" t="s">
        <v>169</v>
      </c>
      <c r="R4" t="s">
        <v>170</v>
      </c>
      <c r="S4" t="s">
        <v>172</v>
      </c>
    </row>
    <row r="5" spans="1:19" x14ac:dyDescent="0.2">
      <c r="A5" s="50" t="s">
        <v>174</v>
      </c>
      <c r="B5" t="s">
        <v>168</v>
      </c>
      <c r="C5" t="s">
        <v>171</v>
      </c>
      <c r="D5" t="s">
        <v>173</v>
      </c>
      <c r="E5" t="s">
        <v>168</v>
      </c>
      <c r="F5" t="s">
        <v>171</v>
      </c>
      <c r="G5" t="s">
        <v>173</v>
      </c>
      <c r="H5" t="s">
        <v>168</v>
      </c>
      <c r="I5" t="s">
        <v>171</v>
      </c>
      <c r="J5" t="s">
        <v>173</v>
      </c>
      <c r="K5" t="s">
        <v>168</v>
      </c>
      <c r="L5" t="s">
        <v>171</v>
      </c>
      <c r="M5" t="s">
        <v>173</v>
      </c>
      <c r="N5" t="s">
        <v>168</v>
      </c>
      <c r="O5" t="s">
        <v>171</v>
      </c>
      <c r="P5" t="s">
        <v>173</v>
      </c>
    </row>
    <row r="6" spans="1:19" x14ac:dyDescent="0.2">
      <c r="A6" s="52" t="s">
        <v>161</v>
      </c>
      <c r="B6" s="51">
        <v>0</v>
      </c>
      <c r="C6" s="51">
        <v>17500</v>
      </c>
      <c r="D6" s="51">
        <v>0</v>
      </c>
      <c r="E6" s="51">
        <v>35500</v>
      </c>
      <c r="F6" s="51">
        <v>21360</v>
      </c>
      <c r="G6" s="51">
        <v>0</v>
      </c>
      <c r="H6" s="51">
        <v>18500</v>
      </c>
      <c r="I6" s="51">
        <v>11500</v>
      </c>
      <c r="J6" s="51">
        <v>59340</v>
      </c>
      <c r="K6" s="51"/>
      <c r="L6" s="51"/>
      <c r="M6" s="51"/>
      <c r="N6" s="51"/>
      <c r="O6" s="51"/>
      <c r="P6" s="51"/>
      <c r="Q6" s="51">
        <v>54000</v>
      </c>
      <c r="R6" s="51">
        <v>50360</v>
      </c>
      <c r="S6" s="51">
        <v>59340</v>
      </c>
    </row>
    <row r="7" spans="1:19" x14ac:dyDescent="0.2">
      <c r="A7" s="53">
        <v>1</v>
      </c>
      <c r="B7" s="51">
        <v>0</v>
      </c>
      <c r="C7" s="51">
        <v>17500</v>
      </c>
      <c r="D7" s="51">
        <v>0</v>
      </c>
      <c r="E7" s="51">
        <v>33600</v>
      </c>
      <c r="F7" s="51">
        <v>16560</v>
      </c>
      <c r="G7" s="51">
        <v>0</v>
      </c>
      <c r="H7" s="51">
        <v>500</v>
      </c>
      <c r="I7" s="51">
        <v>11500</v>
      </c>
      <c r="J7" s="51">
        <v>34500</v>
      </c>
      <c r="K7" s="51"/>
      <c r="L7" s="51"/>
      <c r="M7" s="51"/>
      <c r="N7" s="51"/>
      <c r="O7" s="51"/>
      <c r="P7" s="51"/>
      <c r="Q7" s="51">
        <v>34100</v>
      </c>
      <c r="R7" s="51">
        <v>45560</v>
      </c>
      <c r="S7" s="51">
        <v>34500</v>
      </c>
    </row>
    <row r="8" spans="1:19" x14ac:dyDescent="0.2">
      <c r="A8" s="53">
        <v>2</v>
      </c>
      <c r="B8" s="51"/>
      <c r="C8" s="51"/>
      <c r="D8" s="51"/>
      <c r="E8" s="51">
        <v>1900</v>
      </c>
      <c r="F8" s="51">
        <v>4800</v>
      </c>
      <c r="G8" s="51">
        <v>0</v>
      </c>
      <c r="H8" s="51">
        <v>0</v>
      </c>
      <c r="I8" s="51">
        <v>0</v>
      </c>
      <c r="J8" s="51">
        <v>24840</v>
      </c>
      <c r="K8" s="51"/>
      <c r="L8" s="51"/>
      <c r="M8" s="51"/>
      <c r="N8" s="51"/>
      <c r="O8" s="51"/>
      <c r="P8" s="51"/>
      <c r="Q8" s="51">
        <v>1900</v>
      </c>
      <c r="R8" s="51">
        <v>4800</v>
      </c>
      <c r="S8" s="51">
        <v>24840</v>
      </c>
    </row>
    <row r="9" spans="1:19" x14ac:dyDescent="0.2">
      <c r="A9" s="53">
        <v>6</v>
      </c>
      <c r="B9" s="51"/>
      <c r="C9" s="51"/>
      <c r="D9" s="51"/>
      <c r="E9" s="51"/>
      <c r="F9" s="51"/>
      <c r="G9" s="51"/>
      <c r="H9" s="51">
        <v>18000</v>
      </c>
      <c r="I9" s="51">
        <v>0</v>
      </c>
      <c r="J9" s="51">
        <v>0</v>
      </c>
      <c r="K9" s="51"/>
      <c r="L9" s="51"/>
      <c r="M9" s="51"/>
      <c r="N9" s="51"/>
      <c r="O9" s="51"/>
      <c r="P9" s="51"/>
      <c r="Q9" s="51">
        <v>18000</v>
      </c>
      <c r="R9" s="51">
        <v>0</v>
      </c>
      <c r="S9" s="51">
        <v>0</v>
      </c>
    </row>
    <row r="10" spans="1:19" x14ac:dyDescent="0.2">
      <c r="A10" s="52" t="s">
        <v>162</v>
      </c>
      <c r="B10" s="51">
        <v>3000</v>
      </c>
      <c r="C10" s="51">
        <v>7933</v>
      </c>
      <c r="D10" s="51">
        <v>0</v>
      </c>
      <c r="E10" s="51"/>
      <c r="F10" s="51"/>
      <c r="G10" s="51"/>
      <c r="H10" s="51">
        <v>300</v>
      </c>
      <c r="I10" s="51">
        <v>11850</v>
      </c>
      <c r="J10" s="51">
        <v>40627</v>
      </c>
      <c r="K10" s="51"/>
      <c r="L10" s="51"/>
      <c r="M10" s="51"/>
      <c r="N10" s="51">
        <v>8720</v>
      </c>
      <c r="O10" s="51">
        <v>0</v>
      </c>
      <c r="P10" s="51">
        <v>6500</v>
      </c>
      <c r="Q10" s="51">
        <v>12020</v>
      </c>
      <c r="R10" s="51">
        <v>19783</v>
      </c>
      <c r="S10" s="51">
        <v>47127</v>
      </c>
    </row>
    <row r="11" spans="1:19" x14ac:dyDescent="0.2">
      <c r="A11" s="53">
        <v>1</v>
      </c>
      <c r="B11" s="51">
        <v>0</v>
      </c>
      <c r="C11" s="51">
        <v>1333</v>
      </c>
      <c r="D11" s="51">
        <v>0</v>
      </c>
      <c r="E11" s="51"/>
      <c r="F11" s="51"/>
      <c r="G11" s="51"/>
      <c r="H11" s="51">
        <v>0</v>
      </c>
      <c r="I11" s="51">
        <v>1125</v>
      </c>
      <c r="J11" s="51">
        <v>2903</v>
      </c>
      <c r="K11" s="51"/>
      <c r="L11" s="51"/>
      <c r="M11" s="51"/>
      <c r="N11" s="51"/>
      <c r="O11" s="51"/>
      <c r="P11" s="51"/>
      <c r="Q11" s="51">
        <v>0</v>
      </c>
      <c r="R11" s="51">
        <v>2458</v>
      </c>
      <c r="S11" s="51">
        <v>2903</v>
      </c>
    </row>
    <row r="12" spans="1:19" x14ac:dyDescent="0.2">
      <c r="A12" s="53">
        <v>3</v>
      </c>
      <c r="B12" s="51">
        <v>3000</v>
      </c>
      <c r="C12" s="51">
        <v>3000</v>
      </c>
      <c r="D12" s="51">
        <v>0</v>
      </c>
      <c r="E12" s="51"/>
      <c r="F12" s="51"/>
      <c r="G12" s="51"/>
      <c r="H12" s="51">
        <v>0</v>
      </c>
      <c r="I12" s="51">
        <v>9125</v>
      </c>
      <c r="J12" s="51">
        <v>15538</v>
      </c>
      <c r="K12" s="51"/>
      <c r="L12" s="51"/>
      <c r="M12" s="51"/>
      <c r="N12" s="51">
        <v>6650</v>
      </c>
      <c r="O12" s="51">
        <v>0</v>
      </c>
      <c r="P12" s="51">
        <v>6500</v>
      </c>
      <c r="Q12" s="51">
        <v>9650</v>
      </c>
      <c r="R12" s="51">
        <v>12125</v>
      </c>
      <c r="S12" s="51">
        <v>22038</v>
      </c>
    </row>
    <row r="13" spans="1:19" x14ac:dyDescent="0.2">
      <c r="A13" s="53">
        <v>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>
        <v>1250</v>
      </c>
      <c r="O13" s="51">
        <v>0</v>
      </c>
      <c r="P13" s="51">
        <v>0</v>
      </c>
      <c r="Q13" s="51">
        <v>1250</v>
      </c>
      <c r="R13" s="51">
        <v>0</v>
      </c>
      <c r="S13" s="51">
        <v>0</v>
      </c>
    </row>
    <row r="14" spans="1:19" x14ac:dyDescent="0.2">
      <c r="A14" s="53">
        <v>8</v>
      </c>
      <c r="B14" s="51">
        <v>0</v>
      </c>
      <c r="C14" s="51">
        <v>3200</v>
      </c>
      <c r="D14" s="51">
        <v>0</v>
      </c>
      <c r="E14" s="51"/>
      <c r="F14" s="51"/>
      <c r="G14" s="51"/>
      <c r="H14" s="51">
        <v>300</v>
      </c>
      <c r="I14" s="51">
        <v>1600</v>
      </c>
      <c r="J14" s="51">
        <v>4300</v>
      </c>
      <c r="K14" s="51"/>
      <c r="L14" s="51"/>
      <c r="M14" s="51"/>
      <c r="N14" s="51">
        <v>820</v>
      </c>
      <c r="O14" s="51">
        <v>0</v>
      </c>
      <c r="P14" s="51">
        <v>0</v>
      </c>
      <c r="Q14" s="51">
        <v>1120</v>
      </c>
      <c r="R14" s="51">
        <v>4800</v>
      </c>
      <c r="S14" s="51">
        <v>4300</v>
      </c>
    </row>
    <row r="15" spans="1:19" x14ac:dyDescent="0.2">
      <c r="A15" s="53">
        <v>9</v>
      </c>
      <c r="B15" s="51"/>
      <c r="C15" s="51"/>
      <c r="D15" s="51"/>
      <c r="E15" s="51"/>
      <c r="F15" s="51"/>
      <c r="G15" s="51"/>
      <c r="H15" s="51">
        <v>0</v>
      </c>
      <c r="I15" s="51">
        <v>0</v>
      </c>
      <c r="J15" s="51">
        <v>9686</v>
      </c>
      <c r="K15" s="51"/>
      <c r="L15" s="51"/>
      <c r="M15" s="51"/>
      <c r="N15" s="51"/>
      <c r="O15" s="51"/>
      <c r="P15" s="51"/>
      <c r="Q15" s="51">
        <v>0</v>
      </c>
      <c r="R15" s="51">
        <v>0</v>
      </c>
      <c r="S15" s="51">
        <v>9686</v>
      </c>
    </row>
    <row r="16" spans="1:19" x14ac:dyDescent="0.2">
      <c r="A16" s="53">
        <v>14</v>
      </c>
      <c r="B16" s="51"/>
      <c r="C16" s="51"/>
      <c r="D16" s="51"/>
      <c r="E16" s="51"/>
      <c r="F16" s="51"/>
      <c r="G16" s="51"/>
      <c r="H16" s="51">
        <v>0</v>
      </c>
      <c r="I16" s="51">
        <v>0</v>
      </c>
      <c r="J16" s="51">
        <v>7200</v>
      </c>
      <c r="K16" s="51"/>
      <c r="L16" s="51"/>
      <c r="M16" s="51"/>
      <c r="N16" s="51"/>
      <c r="O16" s="51"/>
      <c r="P16" s="51"/>
      <c r="Q16" s="51">
        <v>0</v>
      </c>
      <c r="R16" s="51">
        <v>0</v>
      </c>
      <c r="S16" s="51">
        <v>7200</v>
      </c>
    </row>
    <row r="17" spans="1:19" x14ac:dyDescent="0.2">
      <c r="A17" s="53">
        <v>19</v>
      </c>
      <c r="B17" s="51">
        <v>0</v>
      </c>
      <c r="C17" s="51">
        <v>400</v>
      </c>
      <c r="D17" s="51">
        <v>0</v>
      </c>
      <c r="E17" s="51"/>
      <c r="F17" s="51"/>
      <c r="G17" s="51"/>
      <c r="H17" s="51">
        <v>0</v>
      </c>
      <c r="I17" s="51">
        <v>0</v>
      </c>
      <c r="J17" s="51">
        <v>1000</v>
      </c>
      <c r="K17" s="51"/>
      <c r="L17" s="51"/>
      <c r="M17" s="51"/>
      <c r="N17" s="51"/>
      <c r="O17" s="51"/>
      <c r="P17" s="51"/>
      <c r="Q17" s="51">
        <v>0</v>
      </c>
      <c r="R17" s="51">
        <v>400</v>
      </c>
      <c r="S17" s="51">
        <v>1000</v>
      </c>
    </row>
    <row r="18" spans="1:19" x14ac:dyDescent="0.2">
      <c r="A18" s="52" t="s">
        <v>157</v>
      </c>
      <c r="B18" s="51">
        <v>115775</v>
      </c>
      <c r="C18" s="51">
        <v>359866.25</v>
      </c>
      <c r="D18" s="51">
        <v>0</v>
      </c>
      <c r="E18" s="51">
        <v>38770</v>
      </c>
      <c r="F18" s="51">
        <v>72830</v>
      </c>
      <c r="G18" s="51">
        <v>55900</v>
      </c>
      <c r="H18" s="51">
        <v>17292</v>
      </c>
      <c r="I18" s="51">
        <v>154378</v>
      </c>
      <c r="J18" s="51">
        <v>538397</v>
      </c>
      <c r="K18" s="51">
        <v>9020</v>
      </c>
      <c r="L18" s="51">
        <v>0</v>
      </c>
      <c r="M18" s="51">
        <v>0</v>
      </c>
      <c r="N18" s="51">
        <v>193775</v>
      </c>
      <c r="O18" s="51">
        <v>0</v>
      </c>
      <c r="P18" s="51">
        <v>0</v>
      </c>
      <c r="Q18" s="51">
        <v>374632</v>
      </c>
      <c r="R18" s="51">
        <v>587074.25</v>
      </c>
      <c r="S18" s="51">
        <v>594297</v>
      </c>
    </row>
    <row r="19" spans="1:19" x14ac:dyDescent="0.2">
      <c r="A19" s="53">
        <v>1</v>
      </c>
      <c r="B19" s="51">
        <v>8230</v>
      </c>
      <c r="C19" s="51">
        <v>35329</v>
      </c>
      <c r="D19" s="51">
        <v>0</v>
      </c>
      <c r="E19" s="51">
        <v>6470</v>
      </c>
      <c r="F19" s="51">
        <v>26530</v>
      </c>
      <c r="G19" s="51">
        <v>0</v>
      </c>
      <c r="H19" s="51">
        <v>0</v>
      </c>
      <c r="I19" s="51">
        <v>25802</v>
      </c>
      <c r="J19" s="51">
        <v>56681</v>
      </c>
      <c r="K19" s="51"/>
      <c r="L19" s="51"/>
      <c r="M19" s="51"/>
      <c r="N19" s="51">
        <v>4530</v>
      </c>
      <c r="O19" s="51">
        <v>0</v>
      </c>
      <c r="P19" s="51">
        <v>0</v>
      </c>
      <c r="Q19" s="51">
        <v>19230</v>
      </c>
      <c r="R19" s="51">
        <v>87661</v>
      </c>
      <c r="S19" s="51">
        <v>56681</v>
      </c>
    </row>
    <row r="20" spans="1:19" x14ac:dyDescent="0.2">
      <c r="A20" s="53">
        <v>2</v>
      </c>
      <c r="B20" s="51">
        <v>51131</v>
      </c>
      <c r="C20" s="51">
        <v>98005</v>
      </c>
      <c r="D20" s="51">
        <v>0</v>
      </c>
      <c r="E20" s="51">
        <v>32300</v>
      </c>
      <c r="F20" s="51">
        <v>36000</v>
      </c>
      <c r="G20" s="51">
        <v>19900</v>
      </c>
      <c r="H20" s="51">
        <v>0</v>
      </c>
      <c r="I20" s="51">
        <v>44490</v>
      </c>
      <c r="J20" s="51">
        <v>151388</v>
      </c>
      <c r="K20" s="51"/>
      <c r="L20" s="51"/>
      <c r="M20" s="51"/>
      <c r="N20" s="51">
        <v>94030</v>
      </c>
      <c r="O20" s="51">
        <v>0</v>
      </c>
      <c r="P20" s="51">
        <v>0</v>
      </c>
      <c r="Q20" s="51">
        <v>177461</v>
      </c>
      <c r="R20" s="51">
        <v>178495</v>
      </c>
      <c r="S20" s="51">
        <v>171288</v>
      </c>
    </row>
    <row r="21" spans="1:19" x14ac:dyDescent="0.2">
      <c r="A21" s="53">
        <v>3</v>
      </c>
      <c r="B21" s="51">
        <v>1500</v>
      </c>
      <c r="C21" s="51">
        <v>18200</v>
      </c>
      <c r="D21" s="51">
        <v>0</v>
      </c>
      <c r="E21" s="51"/>
      <c r="F21" s="51"/>
      <c r="G21" s="51"/>
      <c r="H21" s="51">
        <v>5500</v>
      </c>
      <c r="I21" s="51">
        <v>10950</v>
      </c>
      <c r="J21" s="51">
        <v>29050</v>
      </c>
      <c r="K21" s="51"/>
      <c r="L21" s="51"/>
      <c r="M21" s="51"/>
      <c r="N21" s="51">
        <v>9250</v>
      </c>
      <c r="O21" s="51">
        <v>0</v>
      </c>
      <c r="P21" s="51">
        <v>0</v>
      </c>
      <c r="Q21" s="51">
        <v>16250</v>
      </c>
      <c r="R21" s="51">
        <v>29150</v>
      </c>
      <c r="S21" s="51">
        <v>29050</v>
      </c>
    </row>
    <row r="22" spans="1:19" x14ac:dyDescent="0.2">
      <c r="A22" s="53">
        <v>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>
        <v>25000</v>
      </c>
      <c r="O22" s="51">
        <v>0</v>
      </c>
      <c r="P22" s="51">
        <v>0</v>
      </c>
      <c r="Q22" s="51">
        <v>25000</v>
      </c>
      <c r="R22" s="51">
        <v>0</v>
      </c>
      <c r="S22" s="51">
        <v>0</v>
      </c>
    </row>
    <row r="23" spans="1:19" x14ac:dyDescent="0.2">
      <c r="A23" s="53">
        <v>7</v>
      </c>
      <c r="B23" s="51">
        <v>19500</v>
      </c>
      <c r="C23" s="51">
        <v>1000</v>
      </c>
      <c r="D23" s="51">
        <v>0</v>
      </c>
      <c r="E23" s="51"/>
      <c r="F23" s="51"/>
      <c r="G23" s="51"/>
      <c r="H23" s="51">
        <v>0</v>
      </c>
      <c r="I23" s="51">
        <v>0</v>
      </c>
      <c r="J23" s="51">
        <v>5000</v>
      </c>
      <c r="K23" s="51"/>
      <c r="L23" s="51"/>
      <c r="M23" s="51"/>
      <c r="N23" s="51">
        <v>21834</v>
      </c>
      <c r="O23" s="51">
        <v>0</v>
      </c>
      <c r="P23" s="51">
        <v>0</v>
      </c>
      <c r="Q23" s="51">
        <v>41334</v>
      </c>
      <c r="R23" s="51">
        <v>1000</v>
      </c>
      <c r="S23" s="51">
        <v>5000</v>
      </c>
    </row>
    <row r="24" spans="1:19" x14ac:dyDescent="0.2">
      <c r="A24" s="53">
        <v>8</v>
      </c>
      <c r="B24" s="51">
        <v>0</v>
      </c>
      <c r="C24" s="51">
        <v>8850</v>
      </c>
      <c r="D24" s="51">
        <v>0</v>
      </c>
      <c r="E24" s="51"/>
      <c r="F24" s="51"/>
      <c r="G24" s="51"/>
      <c r="H24" s="51">
        <v>0</v>
      </c>
      <c r="I24" s="51">
        <v>1800</v>
      </c>
      <c r="J24" s="51">
        <v>16350</v>
      </c>
      <c r="K24" s="51"/>
      <c r="L24" s="51"/>
      <c r="M24" s="51"/>
      <c r="N24" s="51"/>
      <c r="O24" s="51"/>
      <c r="P24" s="51"/>
      <c r="Q24" s="51">
        <v>0</v>
      </c>
      <c r="R24" s="51">
        <v>10650</v>
      </c>
      <c r="S24" s="51">
        <v>16350</v>
      </c>
    </row>
    <row r="25" spans="1:19" x14ac:dyDescent="0.2">
      <c r="A25" s="53">
        <v>9</v>
      </c>
      <c r="B25" s="51">
        <v>0</v>
      </c>
      <c r="C25" s="51">
        <v>10650</v>
      </c>
      <c r="D25" s="51">
        <v>0</v>
      </c>
      <c r="E25" s="51"/>
      <c r="F25" s="51"/>
      <c r="G25" s="51"/>
      <c r="H25" s="51">
        <v>4950</v>
      </c>
      <c r="I25" s="51">
        <v>6900</v>
      </c>
      <c r="J25" s="51">
        <v>21650</v>
      </c>
      <c r="K25" s="51"/>
      <c r="L25" s="51"/>
      <c r="M25" s="51"/>
      <c r="N25" s="51">
        <v>12000</v>
      </c>
      <c r="O25" s="51">
        <v>0</v>
      </c>
      <c r="P25" s="51">
        <v>0</v>
      </c>
      <c r="Q25" s="51">
        <v>16950</v>
      </c>
      <c r="R25" s="51">
        <v>17550</v>
      </c>
      <c r="S25" s="51">
        <v>21650</v>
      </c>
    </row>
    <row r="26" spans="1:19" x14ac:dyDescent="0.2">
      <c r="A26" s="53">
        <v>10</v>
      </c>
      <c r="B26" s="51">
        <v>0</v>
      </c>
      <c r="C26" s="51">
        <v>68048</v>
      </c>
      <c r="D26" s="51">
        <v>0</v>
      </c>
      <c r="E26" s="51">
        <v>0</v>
      </c>
      <c r="F26" s="51">
        <v>0</v>
      </c>
      <c r="G26" s="51">
        <v>36000</v>
      </c>
      <c r="H26" s="51">
        <v>0</v>
      </c>
      <c r="I26" s="51">
        <v>0</v>
      </c>
      <c r="J26" s="51">
        <v>65294</v>
      </c>
      <c r="K26" s="51"/>
      <c r="L26" s="51"/>
      <c r="M26" s="51"/>
      <c r="N26" s="51"/>
      <c r="O26" s="51"/>
      <c r="P26" s="51"/>
      <c r="Q26" s="51">
        <v>0</v>
      </c>
      <c r="R26" s="51">
        <v>68048</v>
      </c>
      <c r="S26" s="51">
        <v>101294</v>
      </c>
    </row>
    <row r="27" spans="1:19" x14ac:dyDescent="0.2">
      <c r="A27" s="53">
        <v>11</v>
      </c>
      <c r="B27" s="51">
        <v>0</v>
      </c>
      <c r="C27" s="51">
        <v>3088</v>
      </c>
      <c r="D27" s="51">
        <v>0</v>
      </c>
      <c r="E27" s="51"/>
      <c r="F27" s="51"/>
      <c r="G27" s="51"/>
      <c r="H27" s="51">
        <v>0</v>
      </c>
      <c r="I27" s="51">
        <v>75</v>
      </c>
      <c r="J27" s="51">
        <v>3766</v>
      </c>
      <c r="K27" s="51"/>
      <c r="L27" s="51"/>
      <c r="M27" s="51"/>
      <c r="N27" s="51"/>
      <c r="O27" s="51"/>
      <c r="P27" s="51"/>
      <c r="Q27" s="51">
        <v>0</v>
      </c>
      <c r="R27" s="51">
        <v>3163</v>
      </c>
      <c r="S27" s="51">
        <v>3766</v>
      </c>
    </row>
    <row r="28" spans="1:19" x14ac:dyDescent="0.2">
      <c r="A28" s="53">
        <v>12</v>
      </c>
      <c r="B28" s="51">
        <v>1646</v>
      </c>
      <c r="C28" s="51">
        <v>35175.25</v>
      </c>
      <c r="D28" s="51">
        <v>0</v>
      </c>
      <c r="E28" s="51">
        <v>0</v>
      </c>
      <c r="F28" s="51">
        <v>10300</v>
      </c>
      <c r="G28" s="51">
        <v>0</v>
      </c>
      <c r="H28" s="51">
        <v>0</v>
      </c>
      <c r="I28" s="51">
        <v>44251</v>
      </c>
      <c r="J28" s="51">
        <v>24738</v>
      </c>
      <c r="K28" s="51"/>
      <c r="L28" s="51"/>
      <c r="M28" s="51"/>
      <c r="N28" s="51">
        <v>3391</v>
      </c>
      <c r="O28" s="51">
        <v>0</v>
      </c>
      <c r="P28" s="51">
        <v>0</v>
      </c>
      <c r="Q28" s="51">
        <v>5037</v>
      </c>
      <c r="R28" s="51">
        <v>89726.25</v>
      </c>
      <c r="S28" s="51">
        <v>24738</v>
      </c>
    </row>
    <row r="29" spans="1:19" x14ac:dyDescent="0.2">
      <c r="A29" s="53">
        <v>13</v>
      </c>
      <c r="B29" s="51">
        <v>6195</v>
      </c>
      <c r="C29" s="51">
        <v>27500</v>
      </c>
      <c r="D29" s="51">
        <v>0</v>
      </c>
      <c r="E29" s="51"/>
      <c r="F29" s="51"/>
      <c r="G29" s="51"/>
      <c r="H29" s="51">
        <v>0</v>
      </c>
      <c r="I29" s="51">
        <v>1540</v>
      </c>
      <c r="J29" s="51">
        <v>7195</v>
      </c>
      <c r="K29" s="51"/>
      <c r="L29" s="51"/>
      <c r="M29" s="51"/>
      <c r="N29" s="51"/>
      <c r="O29" s="51"/>
      <c r="P29" s="51"/>
      <c r="Q29" s="51">
        <v>6195</v>
      </c>
      <c r="R29" s="51">
        <v>29040</v>
      </c>
      <c r="S29" s="51">
        <v>7195</v>
      </c>
    </row>
    <row r="30" spans="1:19" x14ac:dyDescent="0.2">
      <c r="A30" s="53">
        <v>16</v>
      </c>
      <c r="B30" s="51"/>
      <c r="C30" s="51"/>
      <c r="D30" s="51"/>
      <c r="E30" s="51"/>
      <c r="F30" s="51"/>
      <c r="G30" s="51"/>
      <c r="H30" s="51">
        <v>0</v>
      </c>
      <c r="I30" s="51">
        <v>0</v>
      </c>
      <c r="J30" s="51">
        <v>100641</v>
      </c>
      <c r="K30" s="51"/>
      <c r="L30" s="51"/>
      <c r="M30" s="51"/>
      <c r="N30" s="51"/>
      <c r="O30" s="51"/>
      <c r="P30" s="51"/>
      <c r="Q30" s="51">
        <v>0</v>
      </c>
      <c r="R30" s="51">
        <v>0</v>
      </c>
      <c r="S30" s="51">
        <v>100641</v>
      </c>
    </row>
    <row r="31" spans="1:19" x14ac:dyDescent="0.2">
      <c r="A31" s="53">
        <v>17</v>
      </c>
      <c r="B31" s="51">
        <v>900</v>
      </c>
      <c r="C31" s="51">
        <v>0</v>
      </c>
      <c r="D31" s="51">
        <v>0</v>
      </c>
      <c r="E31" s="51"/>
      <c r="F31" s="51"/>
      <c r="G31" s="51"/>
      <c r="H31" s="51">
        <v>0</v>
      </c>
      <c r="I31" s="51">
        <v>13394</v>
      </c>
      <c r="J31" s="51">
        <v>16875</v>
      </c>
      <c r="K31" s="51"/>
      <c r="L31" s="51"/>
      <c r="M31" s="51"/>
      <c r="N31" s="51"/>
      <c r="O31" s="51"/>
      <c r="P31" s="51"/>
      <c r="Q31" s="51">
        <v>900</v>
      </c>
      <c r="R31" s="51">
        <v>13394</v>
      </c>
      <c r="S31" s="51">
        <v>16875</v>
      </c>
    </row>
    <row r="32" spans="1:19" x14ac:dyDescent="0.2">
      <c r="A32" s="53">
        <v>18</v>
      </c>
      <c r="B32" s="51">
        <v>19500</v>
      </c>
      <c r="C32" s="51">
        <v>3700</v>
      </c>
      <c r="D32" s="51">
        <v>0</v>
      </c>
      <c r="E32" s="51"/>
      <c r="F32" s="51"/>
      <c r="G32" s="51"/>
      <c r="H32" s="51">
        <v>300</v>
      </c>
      <c r="I32" s="51">
        <v>53</v>
      </c>
      <c r="J32" s="51">
        <v>300</v>
      </c>
      <c r="K32" s="51">
        <v>9020</v>
      </c>
      <c r="L32" s="51">
        <v>0</v>
      </c>
      <c r="M32" s="51">
        <v>0</v>
      </c>
      <c r="N32" s="51">
        <v>14550</v>
      </c>
      <c r="O32" s="51">
        <v>0</v>
      </c>
      <c r="P32" s="51">
        <v>0</v>
      </c>
      <c r="Q32" s="51">
        <v>43370</v>
      </c>
      <c r="R32" s="51">
        <v>3753</v>
      </c>
      <c r="S32" s="51">
        <v>300</v>
      </c>
    </row>
    <row r="33" spans="1:19" x14ac:dyDescent="0.2">
      <c r="A33" s="53">
        <v>19</v>
      </c>
      <c r="B33" s="51">
        <v>0</v>
      </c>
      <c r="C33" s="51">
        <v>15000</v>
      </c>
      <c r="D33" s="51">
        <v>0</v>
      </c>
      <c r="E33" s="51"/>
      <c r="F33" s="51"/>
      <c r="G33" s="51"/>
      <c r="H33" s="51">
        <v>0</v>
      </c>
      <c r="I33" s="51">
        <v>0</v>
      </c>
      <c r="J33" s="51">
        <v>23500</v>
      </c>
      <c r="K33" s="51"/>
      <c r="L33" s="51"/>
      <c r="M33" s="51"/>
      <c r="N33" s="51"/>
      <c r="O33" s="51"/>
      <c r="P33" s="51"/>
      <c r="Q33" s="51">
        <v>0</v>
      </c>
      <c r="R33" s="51">
        <v>15000</v>
      </c>
      <c r="S33" s="51">
        <v>23500</v>
      </c>
    </row>
    <row r="34" spans="1:19" x14ac:dyDescent="0.2">
      <c r="A34" s="53">
        <v>20</v>
      </c>
      <c r="B34" s="51">
        <v>0</v>
      </c>
      <c r="C34" s="51">
        <v>30449</v>
      </c>
      <c r="D34" s="51">
        <v>0</v>
      </c>
      <c r="E34" s="51"/>
      <c r="F34" s="51"/>
      <c r="G34" s="51"/>
      <c r="H34" s="51">
        <v>5550</v>
      </c>
      <c r="I34" s="51">
        <v>3143</v>
      </c>
      <c r="J34" s="51">
        <v>9520</v>
      </c>
      <c r="K34" s="51"/>
      <c r="L34" s="51"/>
      <c r="M34" s="51"/>
      <c r="N34" s="51">
        <v>3565</v>
      </c>
      <c r="O34" s="51">
        <v>0</v>
      </c>
      <c r="P34" s="51">
        <v>0</v>
      </c>
      <c r="Q34" s="51">
        <v>9115</v>
      </c>
      <c r="R34" s="51">
        <v>33592</v>
      </c>
      <c r="S34" s="51">
        <v>9520</v>
      </c>
    </row>
    <row r="35" spans="1:19" x14ac:dyDescent="0.2">
      <c r="A35" s="53">
        <v>21</v>
      </c>
      <c r="B35" s="51"/>
      <c r="C35" s="51"/>
      <c r="D35" s="51"/>
      <c r="E35" s="51"/>
      <c r="F35" s="51"/>
      <c r="G35" s="51"/>
      <c r="H35" s="51">
        <v>0</v>
      </c>
      <c r="I35" s="51">
        <v>50</v>
      </c>
      <c r="J35" s="51">
        <v>0</v>
      </c>
      <c r="K35" s="51"/>
      <c r="L35" s="51"/>
      <c r="M35" s="51"/>
      <c r="N35" s="51"/>
      <c r="O35" s="51"/>
      <c r="P35" s="51"/>
      <c r="Q35" s="51">
        <v>0</v>
      </c>
      <c r="R35" s="51">
        <v>50</v>
      </c>
      <c r="S35" s="51">
        <v>0</v>
      </c>
    </row>
    <row r="36" spans="1:19" x14ac:dyDescent="0.2">
      <c r="A36" s="53">
        <v>22</v>
      </c>
      <c r="B36" s="51">
        <v>7173</v>
      </c>
      <c r="C36" s="51">
        <v>4872</v>
      </c>
      <c r="D36" s="51">
        <v>0</v>
      </c>
      <c r="E36" s="51"/>
      <c r="F36" s="51"/>
      <c r="G36" s="51"/>
      <c r="H36" s="51">
        <v>992</v>
      </c>
      <c r="I36" s="51">
        <v>1930</v>
      </c>
      <c r="J36" s="51">
        <v>6449</v>
      </c>
      <c r="K36" s="51"/>
      <c r="L36" s="51"/>
      <c r="M36" s="51"/>
      <c r="N36" s="51">
        <v>5625</v>
      </c>
      <c r="O36" s="51">
        <v>0</v>
      </c>
      <c r="P36" s="51">
        <v>0</v>
      </c>
      <c r="Q36" s="51">
        <v>13790</v>
      </c>
      <c r="R36" s="51">
        <v>6802</v>
      </c>
      <c r="S36" s="51">
        <v>6449</v>
      </c>
    </row>
    <row r="37" spans="1:19" x14ac:dyDescent="0.2">
      <c r="A37" s="52" t="s">
        <v>163</v>
      </c>
      <c r="B37" s="51">
        <v>70712.37</v>
      </c>
      <c r="C37" s="51">
        <v>239440</v>
      </c>
      <c r="D37" s="51">
        <v>0</v>
      </c>
      <c r="E37" s="51"/>
      <c r="F37" s="51"/>
      <c r="G37" s="51"/>
      <c r="H37" s="51">
        <v>94047.06</v>
      </c>
      <c r="I37" s="51">
        <v>128000</v>
      </c>
      <c r="J37" s="51">
        <v>365280.77</v>
      </c>
      <c r="K37" s="51"/>
      <c r="L37" s="51"/>
      <c r="M37" s="51"/>
      <c r="N37" s="51">
        <v>74922</v>
      </c>
      <c r="O37" s="51">
        <v>0</v>
      </c>
      <c r="P37" s="51">
        <v>0</v>
      </c>
      <c r="Q37" s="51">
        <v>239681.43</v>
      </c>
      <c r="R37" s="51">
        <v>367440</v>
      </c>
      <c r="S37" s="51">
        <v>365280.77</v>
      </c>
    </row>
    <row r="38" spans="1:19" x14ac:dyDescent="0.2">
      <c r="A38" s="53">
        <v>1</v>
      </c>
      <c r="B38" s="51">
        <v>0</v>
      </c>
      <c r="C38" s="51">
        <v>33440</v>
      </c>
      <c r="D38" s="51">
        <v>0</v>
      </c>
      <c r="E38" s="51"/>
      <c r="F38" s="51"/>
      <c r="G38" s="51"/>
      <c r="H38" s="51">
        <v>0</v>
      </c>
      <c r="I38" s="51">
        <v>25000</v>
      </c>
      <c r="J38" s="51">
        <v>75000</v>
      </c>
      <c r="K38" s="51"/>
      <c r="L38" s="51"/>
      <c r="M38" s="51"/>
      <c r="N38" s="51">
        <v>25000</v>
      </c>
      <c r="O38" s="51">
        <v>0</v>
      </c>
      <c r="P38" s="51">
        <v>0</v>
      </c>
      <c r="Q38" s="51">
        <v>25000</v>
      </c>
      <c r="R38" s="51">
        <v>58440</v>
      </c>
      <c r="S38" s="51">
        <v>75000</v>
      </c>
    </row>
    <row r="39" spans="1:19" x14ac:dyDescent="0.2">
      <c r="A39" s="53">
        <v>2</v>
      </c>
      <c r="B39" s="51">
        <v>41745</v>
      </c>
      <c r="C39" s="51">
        <v>100000</v>
      </c>
      <c r="D39" s="51">
        <v>0</v>
      </c>
      <c r="E39" s="51"/>
      <c r="F39" s="51"/>
      <c r="G39" s="51"/>
      <c r="H39" s="51">
        <v>47973</v>
      </c>
      <c r="I39" s="51">
        <v>50000</v>
      </c>
      <c r="J39" s="51">
        <v>150000</v>
      </c>
      <c r="K39" s="51"/>
      <c r="L39" s="51"/>
      <c r="M39" s="51"/>
      <c r="N39" s="51">
        <v>49922</v>
      </c>
      <c r="O39" s="51">
        <v>0</v>
      </c>
      <c r="P39" s="51">
        <v>0</v>
      </c>
      <c r="Q39" s="51">
        <v>139640</v>
      </c>
      <c r="R39" s="51">
        <v>150000</v>
      </c>
      <c r="S39" s="51">
        <v>150000</v>
      </c>
    </row>
    <row r="40" spans="1:19" x14ac:dyDescent="0.2">
      <c r="A40" s="53">
        <v>3</v>
      </c>
      <c r="B40" s="51">
        <v>0</v>
      </c>
      <c r="C40" s="51">
        <v>50000</v>
      </c>
      <c r="D40" s="51">
        <v>0</v>
      </c>
      <c r="E40" s="51"/>
      <c r="F40" s="51"/>
      <c r="G40" s="51"/>
      <c r="H40" s="51">
        <v>17500</v>
      </c>
      <c r="I40" s="51">
        <v>25000</v>
      </c>
      <c r="J40" s="51">
        <v>53000</v>
      </c>
      <c r="K40" s="51"/>
      <c r="L40" s="51"/>
      <c r="M40" s="51"/>
      <c r="N40" s="51"/>
      <c r="O40" s="51"/>
      <c r="P40" s="51"/>
      <c r="Q40" s="51">
        <v>17500</v>
      </c>
      <c r="R40" s="51">
        <v>75000</v>
      </c>
      <c r="S40" s="51">
        <v>53000</v>
      </c>
    </row>
    <row r="41" spans="1:19" x14ac:dyDescent="0.2">
      <c r="A41" s="53">
        <v>4</v>
      </c>
      <c r="B41" s="51">
        <v>0</v>
      </c>
      <c r="C41" s="51">
        <v>38000</v>
      </c>
      <c r="D41" s="51">
        <v>0</v>
      </c>
      <c r="E41" s="51"/>
      <c r="F41" s="51"/>
      <c r="G41" s="51"/>
      <c r="H41" s="51">
        <v>19000</v>
      </c>
      <c r="I41" s="51">
        <v>19000</v>
      </c>
      <c r="J41" s="51">
        <v>57000</v>
      </c>
      <c r="K41" s="51"/>
      <c r="L41" s="51"/>
      <c r="M41" s="51"/>
      <c r="N41" s="51"/>
      <c r="O41" s="51"/>
      <c r="P41" s="51"/>
      <c r="Q41" s="51">
        <v>19000</v>
      </c>
      <c r="R41" s="51">
        <v>57000</v>
      </c>
      <c r="S41" s="51">
        <v>57000</v>
      </c>
    </row>
    <row r="42" spans="1:19" x14ac:dyDescent="0.2">
      <c r="A42" s="53">
        <v>5</v>
      </c>
      <c r="B42" s="51">
        <v>19967</v>
      </c>
      <c r="C42" s="51">
        <v>0</v>
      </c>
      <c r="D42" s="51">
        <v>0</v>
      </c>
      <c r="E42" s="51"/>
      <c r="F42" s="51"/>
      <c r="G42" s="51"/>
      <c r="H42" s="51">
        <v>0</v>
      </c>
      <c r="I42" s="51">
        <v>0</v>
      </c>
      <c r="J42" s="51">
        <v>1124</v>
      </c>
      <c r="K42" s="51"/>
      <c r="L42" s="51"/>
      <c r="M42" s="51"/>
      <c r="N42" s="51"/>
      <c r="O42" s="51"/>
      <c r="P42" s="51"/>
      <c r="Q42" s="51">
        <v>19967</v>
      </c>
      <c r="R42" s="51">
        <v>0</v>
      </c>
      <c r="S42" s="51">
        <v>1124</v>
      </c>
    </row>
    <row r="43" spans="1:19" x14ac:dyDescent="0.2">
      <c r="A43" s="53">
        <v>6</v>
      </c>
      <c r="B43" s="51">
        <v>9000</v>
      </c>
      <c r="C43" s="51">
        <v>18000</v>
      </c>
      <c r="D43" s="51">
        <v>0</v>
      </c>
      <c r="E43" s="51"/>
      <c r="F43" s="51"/>
      <c r="G43" s="51"/>
      <c r="H43" s="51">
        <v>9000</v>
      </c>
      <c r="I43" s="51">
        <v>9000</v>
      </c>
      <c r="J43" s="51">
        <v>27000</v>
      </c>
      <c r="K43" s="51"/>
      <c r="L43" s="51"/>
      <c r="M43" s="51"/>
      <c r="N43" s="51"/>
      <c r="O43" s="51"/>
      <c r="P43" s="51"/>
      <c r="Q43" s="51">
        <v>18000</v>
      </c>
      <c r="R43" s="51">
        <v>27000</v>
      </c>
      <c r="S43" s="51">
        <v>27000</v>
      </c>
    </row>
    <row r="44" spans="1:19" x14ac:dyDescent="0.2">
      <c r="A44" s="53">
        <v>7</v>
      </c>
      <c r="B44" s="51">
        <v>0.37</v>
      </c>
      <c r="C44" s="51">
        <v>0</v>
      </c>
      <c r="D44" s="51">
        <v>0</v>
      </c>
      <c r="E44" s="51"/>
      <c r="F44" s="51"/>
      <c r="G44" s="51"/>
      <c r="H44" s="51">
        <v>574.05999999999995</v>
      </c>
      <c r="I44" s="51">
        <v>0</v>
      </c>
      <c r="J44" s="51">
        <v>2156.77</v>
      </c>
      <c r="K44" s="51"/>
      <c r="L44" s="51"/>
      <c r="M44" s="51"/>
      <c r="N44" s="51"/>
      <c r="O44" s="51"/>
      <c r="P44" s="51"/>
      <c r="Q44" s="51">
        <v>574.42999999999995</v>
      </c>
      <c r="R44" s="51">
        <v>0</v>
      </c>
      <c r="S44" s="51">
        <v>2156.77</v>
      </c>
    </row>
    <row r="45" spans="1:19" x14ac:dyDescent="0.2">
      <c r="A45" s="52" t="s">
        <v>153</v>
      </c>
      <c r="B45" s="51"/>
      <c r="C45" s="51"/>
      <c r="D45" s="51"/>
      <c r="E45" s="51"/>
      <c r="F45" s="51"/>
      <c r="G45" s="51"/>
      <c r="H45" s="51"/>
      <c r="I45" s="51"/>
      <c r="J45" s="51"/>
      <c r="K45" s="51">
        <v>229888</v>
      </c>
      <c r="L45" s="51">
        <v>283574</v>
      </c>
      <c r="M45" s="51">
        <v>35210</v>
      </c>
      <c r="N45" s="51"/>
      <c r="O45" s="51"/>
      <c r="P45" s="51"/>
      <c r="Q45" s="51">
        <v>229888</v>
      </c>
      <c r="R45" s="51">
        <v>283574</v>
      </c>
      <c r="S45" s="51">
        <v>35210</v>
      </c>
    </row>
    <row r="46" spans="1:19" x14ac:dyDescent="0.2">
      <c r="A46" s="53">
        <v>1</v>
      </c>
      <c r="B46" s="51"/>
      <c r="C46" s="51"/>
      <c r="D46" s="51"/>
      <c r="E46" s="51"/>
      <c r="F46" s="51"/>
      <c r="G46" s="51"/>
      <c r="H46" s="51"/>
      <c r="I46" s="51"/>
      <c r="J46" s="51"/>
      <c r="K46" s="51">
        <v>229888</v>
      </c>
      <c r="L46" s="51">
        <v>283574</v>
      </c>
      <c r="M46" s="51">
        <v>35210</v>
      </c>
      <c r="N46" s="51"/>
      <c r="O46" s="51"/>
      <c r="P46" s="51"/>
      <c r="Q46" s="51">
        <v>229888</v>
      </c>
      <c r="R46" s="51">
        <v>283574</v>
      </c>
      <c r="S46" s="51">
        <v>35210</v>
      </c>
    </row>
    <row r="47" spans="1:19" x14ac:dyDescent="0.2">
      <c r="A47" s="52" t="s">
        <v>159</v>
      </c>
      <c r="B47" s="51">
        <v>176687</v>
      </c>
      <c r="C47" s="51">
        <v>67220</v>
      </c>
      <c r="D47" s="51">
        <v>0</v>
      </c>
      <c r="E47" s="51"/>
      <c r="F47" s="51"/>
      <c r="G47" s="51"/>
      <c r="H47" s="51">
        <v>170750</v>
      </c>
      <c r="I47" s="51">
        <v>28934</v>
      </c>
      <c r="J47" s="51">
        <v>88869</v>
      </c>
      <c r="K47" s="51"/>
      <c r="L47" s="51"/>
      <c r="M47" s="51"/>
      <c r="N47" s="51">
        <v>25046</v>
      </c>
      <c r="O47" s="51">
        <v>0</v>
      </c>
      <c r="P47" s="51">
        <v>0</v>
      </c>
      <c r="Q47" s="51">
        <v>372483</v>
      </c>
      <c r="R47" s="51">
        <v>96154</v>
      </c>
      <c r="S47" s="51">
        <v>88869</v>
      </c>
    </row>
    <row r="48" spans="1:19" x14ac:dyDescent="0.2">
      <c r="A48" s="53">
        <v>1</v>
      </c>
      <c r="B48" s="51">
        <v>15750</v>
      </c>
      <c r="C48" s="51">
        <v>62950</v>
      </c>
      <c r="D48" s="51">
        <v>0</v>
      </c>
      <c r="E48" s="51"/>
      <c r="F48" s="51"/>
      <c r="G48" s="51"/>
      <c r="H48" s="51">
        <v>20750</v>
      </c>
      <c r="I48" s="51">
        <v>25808</v>
      </c>
      <c r="J48" s="51">
        <v>82109</v>
      </c>
      <c r="K48" s="51"/>
      <c r="L48" s="51"/>
      <c r="M48" s="51"/>
      <c r="N48" s="51">
        <v>22750</v>
      </c>
      <c r="O48" s="51">
        <v>0</v>
      </c>
      <c r="P48" s="51">
        <v>0</v>
      </c>
      <c r="Q48" s="51">
        <v>59250</v>
      </c>
      <c r="R48" s="51">
        <v>88758</v>
      </c>
      <c r="S48" s="51">
        <v>82109</v>
      </c>
    </row>
    <row r="49" spans="1:19" x14ac:dyDescent="0.2">
      <c r="A49" s="53">
        <v>7</v>
      </c>
      <c r="B49" s="51">
        <v>0</v>
      </c>
      <c r="C49" s="51">
        <v>4270</v>
      </c>
      <c r="D49" s="51">
        <v>0</v>
      </c>
      <c r="E49" s="51"/>
      <c r="F49" s="51"/>
      <c r="G49" s="51"/>
      <c r="H49" s="51">
        <v>0</v>
      </c>
      <c r="I49" s="51">
        <v>3126</v>
      </c>
      <c r="J49" s="51">
        <v>6760</v>
      </c>
      <c r="K49" s="51"/>
      <c r="L49" s="51"/>
      <c r="M49" s="51"/>
      <c r="N49" s="51">
        <v>115</v>
      </c>
      <c r="O49" s="51">
        <v>0</v>
      </c>
      <c r="P49" s="51">
        <v>0</v>
      </c>
      <c r="Q49" s="51">
        <v>115</v>
      </c>
      <c r="R49" s="51">
        <v>7396</v>
      </c>
      <c r="S49" s="51">
        <v>6760</v>
      </c>
    </row>
    <row r="50" spans="1:19" x14ac:dyDescent="0.2">
      <c r="A50" s="53">
        <v>11</v>
      </c>
      <c r="B50" s="51">
        <v>160289</v>
      </c>
      <c r="C50" s="51">
        <v>0</v>
      </c>
      <c r="D50" s="51">
        <v>0</v>
      </c>
      <c r="E50" s="51"/>
      <c r="F50" s="51"/>
      <c r="G50" s="51"/>
      <c r="H50" s="51">
        <v>150000</v>
      </c>
      <c r="I50" s="51">
        <v>0</v>
      </c>
      <c r="J50" s="51">
        <v>0</v>
      </c>
      <c r="K50" s="51"/>
      <c r="L50" s="51"/>
      <c r="M50" s="51"/>
      <c r="N50" s="51"/>
      <c r="O50" s="51"/>
      <c r="P50" s="51"/>
      <c r="Q50" s="51">
        <v>310289</v>
      </c>
      <c r="R50" s="51">
        <v>0</v>
      </c>
      <c r="S50" s="51">
        <v>0</v>
      </c>
    </row>
    <row r="51" spans="1:19" x14ac:dyDescent="0.2">
      <c r="A51" s="53">
        <v>13</v>
      </c>
      <c r="B51" s="51">
        <v>648</v>
      </c>
      <c r="C51" s="51">
        <v>0</v>
      </c>
      <c r="D51" s="51">
        <v>0</v>
      </c>
      <c r="E51" s="51"/>
      <c r="F51" s="51"/>
      <c r="G51" s="51"/>
      <c r="H51" s="51"/>
      <c r="I51" s="51"/>
      <c r="J51" s="51"/>
      <c r="K51" s="51"/>
      <c r="L51" s="51"/>
      <c r="M51" s="51"/>
      <c r="N51" s="51">
        <v>2181</v>
      </c>
      <c r="O51" s="51">
        <v>0</v>
      </c>
      <c r="P51" s="51">
        <v>0</v>
      </c>
      <c r="Q51" s="51">
        <v>2829</v>
      </c>
      <c r="R51" s="51">
        <v>0</v>
      </c>
      <c r="S51" s="51">
        <v>0</v>
      </c>
    </row>
    <row r="52" spans="1:19" x14ac:dyDescent="0.2">
      <c r="A52" s="52" t="s">
        <v>81</v>
      </c>
      <c r="B52" s="51">
        <v>366174.37</v>
      </c>
      <c r="C52" s="51">
        <v>691959.25</v>
      </c>
      <c r="D52" s="51">
        <v>0</v>
      </c>
      <c r="E52" s="51">
        <v>74270</v>
      </c>
      <c r="F52" s="51">
        <v>94190</v>
      </c>
      <c r="G52" s="51">
        <v>55900</v>
      </c>
      <c r="H52" s="51">
        <v>300889.06</v>
      </c>
      <c r="I52" s="51">
        <v>334662</v>
      </c>
      <c r="J52" s="51">
        <v>1092513.77</v>
      </c>
      <c r="K52" s="51">
        <v>238908</v>
      </c>
      <c r="L52" s="51">
        <v>283574</v>
      </c>
      <c r="M52" s="51">
        <v>35210</v>
      </c>
      <c r="N52" s="51">
        <v>302463</v>
      </c>
      <c r="O52" s="51">
        <v>0</v>
      </c>
      <c r="P52" s="51">
        <v>6500</v>
      </c>
      <c r="Q52" s="51">
        <v>1282704.4300000002</v>
      </c>
      <c r="R52" s="51">
        <v>1404385.25</v>
      </c>
      <c r="S52" s="51">
        <v>1190123.77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V143"/>
  <sheetViews>
    <sheetView workbookViewId="0">
      <pane xSplit="6" ySplit="1" topLeftCell="G10" activePane="bottomRight" state="frozen"/>
      <selection pane="topRight" activeCell="G1" sqref="G1"/>
      <selection pane="bottomLeft" activeCell="A2" sqref="A2"/>
      <selection pane="bottomRight" activeCell="E145" sqref="E145"/>
    </sheetView>
  </sheetViews>
  <sheetFormatPr defaultColWidth="8.75" defaultRowHeight="14.25" x14ac:dyDescent="0.2"/>
  <cols>
    <col min="1" max="1" width="34.375" bestFit="1" customWidth="1"/>
    <col min="2" max="2" width="9" customWidth="1"/>
    <col min="3" max="3" width="9" hidden="1" customWidth="1"/>
    <col min="4" max="5" width="9" customWidth="1"/>
    <col min="6" max="6" width="34.375" bestFit="1" customWidth="1"/>
    <col min="7" max="15" width="11.375" bestFit="1" customWidth="1"/>
    <col min="16" max="18" width="11.375" customWidth="1"/>
    <col min="19" max="21" width="9.875" bestFit="1" customWidth="1"/>
  </cols>
  <sheetData>
    <row r="1" spans="1:22" ht="14.25" customHeight="1" x14ac:dyDescent="0.25">
      <c r="A1" s="2" t="s">
        <v>2</v>
      </c>
      <c r="B1" s="33" t="s">
        <v>148</v>
      </c>
      <c r="C1" s="33" t="s">
        <v>149</v>
      </c>
      <c r="D1" s="33" t="s">
        <v>150</v>
      </c>
      <c r="E1" s="33" t="s">
        <v>151</v>
      </c>
      <c r="F1" s="2" t="s">
        <v>2</v>
      </c>
      <c r="G1" s="34" t="s">
        <v>138</v>
      </c>
      <c r="H1" s="35" t="s">
        <v>139</v>
      </c>
      <c r="I1" s="34" t="s">
        <v>140</v>
      </c>
      <c r="J1" s="34" t="s">
        <v>141</v>
      </c>
      <c r="K1" s="34" t="s">
        <v>142</v>
      </c>
      <c r="L1" s="35" t="s">
        <v>143</v>
      </c>
      <c r="M1" s="36" t="s">
        <v>144</v>
      </c>
      <c r="N1" s="37" t="s">
        <v>145</v>
      </c>
      <c r="O1" s="36" t="s">
        <v>146</v>
      </c>
      <c r="P1" s="36" t="s">
        <v>191</v>
      </c>
      <c r="Q1" s="36" t="s">
        <v>192</v>
      </c>
      <c r="R1" s="36" t="s">
        <v>193</v>
      </c>
      <c r="S1" s="47" t="s">
        <v>164</v>
      </c>
      <c r="T1" s="48" t="s">
        <v>165</v>
      </c>
      <c r="U1" s="47" t="s">
        <v>166</v>
      </c>
      <c r="V1" s="48" t="s">
        <v>190</v>
      </c>
    </row>
    <row r="2" spans="1:22" hidden="1" x14ac:dyDescent="0.2">
      <c r="A2" s="11" t="s">
        <v>94</v>
      </c>
      <c r="B2" t="s">
        <v>154</v>
      </c>
      <c r="C2" s="24" t="s">
        <v>155</v>
      </c>
      <c r="D2" t="s">
        <v>163</v>
      </c>
      <c r="E2" s="24">
        <v>6</v>
      </c>
      <c r="F2" s="11" t="s">
        <v>94</v>
      </c>
      <c r="G2" s="38"/>
      <c r="H2" s="39">
        <v>8100</v>
      </c>
      <c r="I2" s="38">
        <v>900</v>
      </c>
      <c r="J2" s="39">
        <v>9000</v>
      </c>
      <c r="K2" s="38">
        <v>9000</v>
      </c>
      <c r="L2" s="39"/>
      <c r="M2" s="38"/>
      <c r="N2" s="39"/>
      <c r="O2" s="38"/>
      <c r="P2" s="64"/>
      <c r="Q2" s="64"/>
      <c r="R2" s="64"/>
      <c r="S2" s="49">
        <f>SUM(G2:I2)</f>
        <v>9000</v>
      </c>
      <c r="T2" s="49">
        <f>SUM(J2:L2)</f>
        <v>18000</v>
      </c>
      <c r="U2" s="49">
        <f>SUM(M2:O2)</f>
        <v>0</v>
      </c>
      <c r="V2" s="49">
        <f>SUM(P2:R2)</f>
        <v>0</v>
      </c>
    </row>
    <row r="3" spans="1:22" hidden="1" x14ac:dyDescent="0.2">
      <c r="A3" s="11" t="s">
        <v>12</v>
      </c>
      <c r="B3" t="s">
        <v>147</v>
      </c>
      <c r="C3" s="24" t="s">
        <v>156</v>
      </c>
      <c r="D3" t="s">
        <v>163</v>
      </c>
      <c r="E3" s="24">
        <v>6</v>
      </c>
      <c r="F3" s="11" t="s">
        <v>12</v>
      </c>
      <c r="G3" s="40"/>
      <c r="H3" s="41">
        <v>900</v>
      </c>
      <c r="I3" s="40">
        <v>8100</v>
      </c>
      <c r="J3" s="41"/>
      <c r="K3" s="40"/>
      <c r="L3" s="41">
        <v>9000</v>
      </c>
      <c r="M3" s="40">
        <v>9000</v>
      </c>
      <c r="N3" s="41">
        <v>9000</v>
      </c>
      <c r="O3" s="40">
        <v>9000</v>
      </c>
      <c r="P3" s="64"/>
      <c r="Q3" s="64"/>
      <c r="R3" s="64"/>
      <c r="S3" s="49">
        <f t="shared" ref="S3:S66" si="0">SUM(G3:I3)</f>
        <v>9000</v>
      </c>
      <c r="T3" s="49">
        <f t="shared" ref="T3:T66" si="1">SUM(J3:L3)</f>
        <v>9000</v>
      </c>
      <c r="U3" s="49">
        <f t="shared" ref="U3:U66" si="2">SUM(M3:O3)</f>
        <v>27000</v>
      </c>
      <c r="V3" s="49">
        <f t="shared" ref="V3:V66" si="3">SUM(P3:R3)</f>
        <v>0</v>
      </c>
    </row>
    <row r="4" spans="1:22" x14ac:dyDescent="0.2">
      <c r="A4" s="3" t="s">
        <v>3</v>
      </c>
      <c r="B4" t="s">
        <v>147</v>
      </c>
      <c r="C4" t="s">
        <v>152</v>
      </c>
      <c r="D4" s="24" t="s">
        <v>153</v>
      </c>
      <c r="E4" s="24">
        <v>1</v>
      </c>
      <c r="F4" s="3" t="s">
        <v>3</v>
      </c>
      <c r="G4" s="41"/>
      <c r="H4" s="40"/>
      <c r="I4" s="41"/>
      <c r="J4" s="40"/>
      <c r="K4" s="41"/>
      <c r="L4" s="40">
        <v>9125</v>
      </c>
      <c r="M4" s="41"/>
      <c r="N4" s="40"/>
      <c r="O4" s="41"/>
      <c r="P4" s="65"/>
      <c r="Q4" s="65"/>
      <c r="R4" s="65"/>
      <c r="S4" s="49">
        <f t="shared" si="0"/>
        <v>0</v>
      </c>
      <c r="T4" s="49">
        <f t="shared" si="1"/>
        <v>9125</v>
      </c>
      <c r="U4" s="49">
        <f t="shared" si="2"/>
        <v>0</v>
      </c>
      <c r="V4" s="49">
        <f t="shared" si="3"/>
        <v>0</v>
      </c>
    </row>
    <row r="5" spans="1:22" x14ac:dyDescent="0.2">
      <c r="A5" s="3" t="s">
        <v>84</v>
      </c>
      <c r="B5" t="s">
        <v>154</v>
      </c>
      <c r="C5" t="s">
        <v>152</v>
      </c>
      <c r="D5" s="24" t="s">
        <v>153</v>
      </c>
      <c r="E5" s="24">
        <v>1</v>
      </c>
      <c r="F5" s="3" t="s">
        <v>84</v>
      </c>
      <c r="G5" s="41">
        <v>25870</v>
      </c>
      <c r="H5" s="40">
        <v>19700</v>
      </c>
      <c r="I5" s="41">
        <v>11510</v>
      </c>
      <c r="J5" s="40">
        <v>64500</v>
      </c>
      <c r="K5" s="41">
        <v>1673</v>
      </c>
      <c r="L5" s="40"/>
      <c r="M5" s="41"/>
      <c r="N5" s="40"/>
      <c r="O5" s="41"/>
      <c r="P5" s="65"/>
      <c r="Q5" s="65"/>
      <c r="R5" s="65"/>
      <c r="S5" s="49">
        <f t="shared" si="0"/>
        <v>57080</v>
      </c>
      <c r="T5" s="49">
        <f t="shared" si="1"/>
        <v>66173</v>
      </c>
      <c r="U5" s="49">
        <f t="shared" si="2"/>
        <v>0</v>
      </c>
      <c r="V5" s="49">
        <f t="shared" si="3"/>
        <v>0</v>
      </c>
    </row>
    <row r="6" spans="1:22" x14ac:dyDescent="0.2">
      <c r="A6" s="3" t="s">
        <v>85</v>
      </c>
      <c r="B6" t="s">
        <v>154</v>
      </c>
      <c r="C6" t="s">
        <v>152</v>
      </c>
      <c r="D6" s="24" t="s">
        <v>153</v>
      </c>
      <c r="E6" s="24">
        <v>1</v>
      </c>
      <c r="F6" s="3" t="s">
        <v>85</v>
      </c>
      <c r="G6" s="41"/>
      <c r="H6" s="40"/>
      <c r="I6" s="41"/>
      <c r="J6" s="40">
        <v>22020</v>
      </c>
      <c r="K6" s="41">
        <v>18625</v>
      </c>
      <c r="L6" s="40"/>
      <c r="M6" s="41"/>
      <c r="N6" s="40"/>
      <c r="O6" s="41"/>
      <c r="P6" s="65"/>
      <c r="Q6" s="65"/>
      <c r="R6" s="65"/>
      <c r="S6" s="49">
        <f t="shared" si="0"/>
        <v>0</v>
      </c>
      <c r="T6" s="49">
        <f t="shared" si="1"/>
        <v>40645</v>
      </c>
      <c r="U6" s="49">
        <f t="shared" si="2"/>
        <v>0</v>
      </c>
      <c r="V6" s="49">
        <f t="shared" si="3"/>
        <v>0</v>
      </c>
    </row>
    <row r="7" spans="1:22" x14ac:dyDescent="0.2">
      <c r="A7" s="3" t="s">
        <v>5</v>
      </c>
      <c r="B7" t="s">
        <v>147</v>
      </c>
      <c r="C7" t="s">
        <v>152</v>
      </c>
      <c r="D7" s="24" t="s">
        <v>153</v>
      </c>
      <c r="E7" s="24">
        <v>1</v>
      </c>
      <c r="F7" s="3" t="s">
        <v>5</v>
      </c>
      <c r="G7" s="41"/>
      <c r="H7" s="40"/>
      <c r="I7" s="41"/>
      <c r="J7" s="40"/>
      <c r="K7" s="41"/>
      <c r="L7" s="40"/>
      <c r="M7" s="41">
        <v>19662</v>
      </c>
      <c r="N7" s="40"/>
      <c r="O7" s="41"/>
      <c r="P7" s="65"/>
      <c r="Q7" s="65"/>
      <c r="R7" s="65"/>
      <c r="S7" s="49">
        <f t="shared" si="0"/>
        <v>0</v>
      </c>
      <c r="T7" s="49">
        <f t="shared" si="1"/>
        <v>0</v>
      </c>
      <c r="U7" s="49">
        <f t="shared" si="2"/>
        <v>19662</v>
      </c>
      <c r="V7" s="49">
        <f t="shared" si="3"/>
        <v>0</v>
      </c>
    </row>
    <row r="8" spans="1:22" x14ac:dyDescent="0.2">
      <c r="A8" s="3" t="s">
        <v>6</v>
      </c>
      <c r="B8" t="s">
        <v>147</v>
      </c>
      <c r="C8" t="s">
        <v>152</v>
      </c>
      <c r="D8" s="24" t="s">
        <v>153</v>
      </c>
      <c r="E8" s="24">
        <v>1</v>
      </c>
      <c r="F8" s="3" t="s">
        <v>6</v>
      </c>
      <c r="G8" s="41"/>
      <c r="H8" s="40"/>
      <c r="I8" s="41"/>
      <c r="J8" s="40"/>
      <c r="K8" s="41"/>
      <c r="L8" s="40"/>
      <c r="M8" s="41">
        <v>2210</v>
      </c>
      <c r="N8" s="40"/>
      <c r="O8" s="41"/>
      <c r="P8" s="65"/>
      <c r="Q8" s="65"/>
      <c r="R8" s="65"/>
      <c r="S8" s="49">
        <f t="shared" si="0"/>
        <v>0</v>
      </c>
      <c r="T8" s="49">
        <f t="shared" si="1"/>
        <v>0</v>
      </c>
      <c r="U8" s="49">
        <f t="shared" si="2"/>
        <v>2210</v>
      </c>
      <c r="V8" s="49">
        <f t="shared" si="3"/>
        <v>0</v>
      </c>
    </row>
    <row r="9" spans="1:22" x14ac:dyDescent="0.2">
      <c r="A9" s="3" t="s">
        <v>6</v>
      </c>
      <c r="B9" t="s">
        <v>154</v>
      </c>
      <c r="C9" t="s">
        <v>152</v>
      </c>
      <c r="D9" s="24" t="s">
        <v>153</v>
      </c>
      <c r="E9" s="24">
        <v>1</v>
      </c>
      <c r="F9" s="3" t="s">
        <v>6</v>
      </c>
      <c r="G9" s="41"/>
      <c r="H9" s="40"/>
      <c r="I9" s="41"/>
      <c r="J9" s="40"/>
      <c r="K9" s="41">
        <v>87765</v>
      </c>
      <c r="L9" s="40"/>
      <c r="M9" s="41"/>
      <c r="N9" s="40"/>
      <c r="O9" s="41"/>
      <c r="P9" s="65"/>
      <c r="Q9" s="65"/>
      <c r="R9" s="65"/>
      <c r="S9" s="49">
        <f t="shared" si="0"/>
        <v>0</v>
      </c>
      <c r="T9" s="49">
        <f t="shared" si="1"/>
        <v>87765</v>
      </c>
      <c r="U9" s="49">
        <f t="shared" si="2"/>
        <v>0</v>
      </c>
      <c r="V9" s="49">
        <f t="shared" si="3"/>
        <v>0</v>
      </c>
    </row>
    <row r="10" spans="1:22" x14ac:dyDescent="0.2">
      <c r="A10" s="3" t="s">
        <v>7</v>
      </c>
      <c r="B10" t="s">
        <v>147</v>
      </c>
      <c r="C10" t="s">
        <v>152</v>
      </c>
      <c r="D10" s="24" t="s">
        <v>153</v>
      </c>
      <c r="E10" s="24">
        <v>1</v>
      </c>
      <c r="F10" s="3" t="s">
        <v>7</v>
      </c>
      <c r="G10" s="41">
        <v>13500</v>
      </c>
      <c r="H10" s="40"/>
      <c r="I10" s="41"/>
      <c r="J10" s="40"/>
      <c r="K10" s="41"/>
      <c r="L10" s="40"/>
      <c r="M10" s="41"/>
      <c r="N10" s="40"/>
      <c r="O10" s="41"/>
      <c r="P10" s="65"/>
      <c r="Q10" s="65"/>
      <c r="R10" s="65"/>
      <c r="S10" s="49">
        <f t="shared" si="0"/>
        <v>13500</v>
      </c>
      <c r="T10" s="49">
        <f t="shared" si="1"/>
        <v>0</v>
      </c>
      <c r="U10" s="49">
        <f t="shared" si="2"/>
        <v>0</v>
      </c>
      <c r="V10" s="49">
        <f t="shared" si="3"/>
        <v>0</v>
      </c>
    </row>
    <row r="11" spans="1:22" x14ac:dyDescent="0.2">
      <c r="A11" s="3" t="s">
        <v>86</v>
      </c>
      <c r="B11" t="s">
        <v>154</v>
      </c>
      <c r="C11" t="s">
        <v>152</v>
      </c>
      <c r="D11" s="24" t="s">
        <v>153</v>
      </c>
      <c r="E11" s="24">
        <v>1</v>
      </c>
      <c r="F11" s="3" t="s">
        <v>86</v>
      </c>
      <c r="G11" s="41"/>
      <c r="H11" s="40"/>
      <c r="I11" s="41"/>
      <c r="J11" s="40">
        <v>4000</v>
      </c>
      <c r="K11" s="41"/>
      <c r="L11" s="40"/>
      <c r="M11" s="41"/>
      <c r="N11" s="40"/>
      <c r="O11" s="41"/>
      <c r="P11" s="65"/>
      <c r="Q11" s="65"/>
      <c r="R11" s="65"/>
      <c r="S11" s="49">
        <f t="shared" si="0"/>
        <v>0</v>
      </c>
      <c r="T11" s="49">
        <f t="shared" si="1"/>
        <v>4000</v>
      </c>
      <c r="U11" s="49">
        <f t="shared" si="2"/>
        <v>0</v>
      </c>
      <c r="V11" s="49">
        <f t="shared" si="3"/>
        <v>0</v>
      </c>
    </row>
    <row r="12" spans="1:22" x14ac:dyDescent="0.2">
      <c r="A12" s="3" t="s">
        <v>8</v>
      </c>
      <c r="B12" t="s">
        <v>147</v>
      </c>
      <c r="C12" t="s">
        <v>152</v>
      </c>
      <c r="D12" s="24" t="s">
        <v>153</v>
      </c>
      <c r="E12" s="24">
        <v>1</v>
      </c>
      <c r="F12" s="3" t="s">
        <v>8</v>
      </c>
      <c r="G12" s="41"/>
      <c r="H12" s="40"/>
      <c r="I12" s="41"/>
      <c r="J12" s="40"/>
      <c r="K12" s="41"/>
      <c r="L12" s="40">
        <v>2000</v>
      </c>
      <c r="M12" s="41"/>
      <c r="N12" s="40"/>
      <c r="O12" s="41"/>
      <c r="P12" s="65"/>
      <c r="Q12" s="65"/>
      <c r="R12" s="65"/>
      <c r="S12" s="49">
        <f t="shared" si="0"/>
        <v>0</v>
      </c>
      <c r="T12" s="49">
        <f t="shared" si="1"/>
        <v>2000</v>
      </c>
      <c r="U12" s="49">
        <f t="shared" si="2"/>
        <v>0</v>
      </c>
      <c r="V12" s="49">
        <f t="shared" si="3"/>
        <v>0</v>
      </c>
    </row>
    <row r="13" spans="1:22" x14ac:dyDescent="0.2">
      <c r="A13" s="3" t="s">
        <v>9</v>
      </c>
      <c r="B13" t="s">
        <v>147</v>
      </c>
      <c r="C13" t="s">
        <v>152</v>
      </c>
      <c r="D13" s="24" t="s">
        <v>153</v>
      </c>
      <c r="E13" s="24">
        <v>1</v>
      </c>
      <c r="F13" s="3" t="s">
        <v>9</v>
      </c>
      <c r="G13" s="41"/>
      <c r="H13" s="40"/>
      <c r="I13" s="41"/>
      <c r="J13" s="40"/>
      <c r="K13" s="41"/>
      <c r="L13" s="40"/>
      <c r="M13" s="41"/>
      <c r="N13" s="40"/>
      <c r="O13" s="41">
        <v>5000</v>
      </c>
      <c r="P13" s="65"/>
      <c r="Q13" s="65"/>
      <c r="R13" s="65"/>
      <c r="S13" s="49">
        <f t="shared" si="0"/>
        <v>0</v>
      </c>
      <c r="T13" s="49">
        <f t="shared" si="1"/>
        <v>0</v>
      </c>
      <c r="U13" s="49">
        <f t="shared" si="2"/>
        <v>5000</v>
      </c>
      <c r="V13" s="49">
        <f t="shared" si="3"/>
        <v>0</v>
      </c>
    </row>
    <row r="14" spans="1:22" x14ac:dyDescent="0.2">
      <c r="A14" s="3" t="s">
        <v>9</v>
      </c>
      <c r="B14" t="s">
        <v>154</v>
      </c>
      <c r="C14" t="s">
        <v>152</v>
      </c>
      <c r="D14" s="24" t="s">
        <v>153</v>
      </c>
      <c r="E14" s="24">
        <v>1</v>
      </c>
      <c r="F14" s="3" t="s">
        <v>9</v>
      </c>
      <c r="G14" s="41"/>
      <c r="H14" s="40"/>
      <c r="I14" s="41"/>
      <c r="J14" s="40">
        <v>5000</v>
      </c>
      <c r="K14" s="41">
        <v>5000</v>
      </c>
      <c r="L14" s="40"/>
      <c r="M14" s="41">
        <v>-5000</v>
      </c>
      <c r="N14" s="40"/>
      <c r="O14" s="41"/>
      <c r="P14" s="65"/>
      <c r="Q14" s="65"/>
      <c r="R14" s="65"/>
      <c r="S14" s="49">
        <f t="shared" si="0"/>
        <v>0</v>
      </c>
      <c r="T14" s="49">
        <f t="shared" si="1"/>
        <v>10000</v>
      </c>
      <c r="U14" s="49">
        <f t="shared" si="2"/>
        <v>-5000</v>
      </c>
      <c r="V14" s="49">
        <f t="shared" si="3"/>
        <v>0</v>
      </c>
    </row>
    <row r="15" spans="1:22" x14ac:dyDescent="0.2">
      <c r="A15" s="3" t="s">
        <v>87</v>
      </c>
      <c r="B15" t="s">
        <v>154</v>
      </c>
      <c r="C15" t="s">
        <v>152</v>
      </c>
      <c r="D15" s="24" t="s">
        <v>153</v>
      </c>
      <c r="E15" s="24">
        <v>1</v>
      </c>
      <c r="F15" s="3" t="s">
        <v>87</v>
      </c>
      <c r="G15" s="41"/>
      <c r="H15" s="40"/>
      <c r="I15" s="41"/>
      <c r="J15" s="40">
        <v>2000</v>
      </c>
      <c r="K15" s="41"/>
      <c r="L15" s="40"/>
      <c r="M15" s="41"/>
      <c r="N15" s="40"/>
      <c r="O15" s="41"/>
      <c r="P15" s="65"/>
      <c r="Q15" s="65"/>
      <c r="R15" s="65"/>
      <c r="S15" s="49">
        <f t="shared" si="0"/>
        <v>0</v>
      </c>
      <c r="T15" s="49">
        <f t="shared" si="1"/>
        <v>2000</v>
      </c>
      <c r="U15" s="49">
        <f t="shared" si="2"/>
        <v>0</v>
      </c>
      <c r="V15" s="49">
        <f t="shared" si="3"/>
        <v>0</v>
      </c>
    </row>
    <row r="16" spans="1:22" x14ac:dyDescent="0.2">
      <c r="A16" s="3" t="s">
        <v>10</v>
      </c>
      <c r="B16" t="s">
        <v>147</v>
      </c>
      <c r="C16" t="s">
        <v>152</v>
      </c>
      <c r="D16" s="24" t="s">
        <v>153</v>
      </c>
      <c r="E16" s="24">
        <v>1</v>
      </c>
      <c r="F16" s="3" t="s">
        <v>10</v>
      </c>
      <c r="G16" s="41"/>
      <c r="H16" s="40"/>
      <c r="I16" s="41"/>
      <c r="J16" s="40"/>
      <c r="K16" s="41"/>
      <c r="L16" s="40">
        <v>26326</v>
      </c>
      <c r="M16" s="41"/>
      <c r="N16" s="40"/>
      <c r="O16" s="41"/>
      <c r="P16" s="65"/>
      <c r="Q16" s="65"/>
      <c r="R16" s="65"/>
      <c r="S16" s="49">
        <f t="shared" si="0"/>
        <v>0</v>
      </c>
      <c r="T16" s="49">
        <f t="shared" si="1"/>
        <v>26326</v>
      </c>
      <c r="U16" s="49">
        <f t="shared" si="2"/>
        <v>0</v>
      </c>
      <c r="V16" s="49">
        <f t="shared" si="3"/>
        <v>0</v>
      </c>
    </row>
    <row r="17" spans="1:22" x14ac:dyDescent="0.2">
      <c r="A17" s="3" t="s">
        <v>10</v>
      </c>
      <c r="B17" t="s">
        <v>154</v>
      </c>
      <c r="C17" t="s">
        <v>152</v>
      </c>
      <c r="D17" s="24" t="s">
        <v>153</v>
      </c>
      <c r="E17" s="24">
        <v>1</v>
      </c>
      <c r="F17" s="3" t="s">
        <v>10</v>
      </c>
      <c r="G17" s="41"/>
      <c r="H17" s="40"/>
      <c r="I17" s="41"/>
      <c r="J17" s="40">
        <v>15450</v>
      </c>
      <c r="K17" s="41">
        <v>4000</v>
      </c>
      <c r="L17" s="40">
        <v>20590</v>
      </c>
      <c r="M17" s="41"/>
      <c r="N17" s="40"/>
      <c r="O17" s="41"/>
      <c r="P17" s="65"/>
      <c r="Q17" s="65"/>
      <c r="R17" s="65"/>
      <c r="S17" s="49">
        <f t="shared" si="0"/>
        <v>0</v>
      </c>
      <c r="T17" s="49">
        <f t="shared" si="1"/>
        <v>40040</v>
      </c>
      <c r="U17" s="49">
        <f t="shared" si="2"/>
        <v>0</v>
      </c>
      <c r="V17" s="49">
        <f t="shared" si="3"/>
        <v>0</v>
      </c>
    </row>
    <row r="18" spans="1:22" x14ac:dyDescent="0.2">
      <c r="A18" s="3" t="s">
        <v>4</v>
      </c>
      <c r="B18" t="s">
        <v>147</v>
      </c>
      <c r="C18" t="s">
        <v>152</v>
      </c>
      <c r="D18" s="24" t="s">
        <v>153</v>
      </c>
      <c r="E18" s="24">
        <v>1</v>
      </c>
      <c r="F18" s="3" t="s">
        <v>4</v>
      </c>
      <c r="G18" s="41">
        <v>5000</v>
      </c>
      <c r="H18" s="40"/>
      <c r="I18" s="41"/>
      <c r="J18" s="40"/>
      <c r="K18" s="41"/>
      <c r="L18" s="40"/>
      <c r="M18" s="41">
        <v>8000</v>
      </c>
      <c r="N18" s="40"/>
      <c r="O18" s="41"/>
      <c r="P18" s="65"/>
      <c r="Q18" s="65"/>
      <c r="R18" s="65"/>
      <c r="S18" s="49">
        <f t="shared" si="0"/>
        <v>5000</v>
      </c>
      <c r="T18" s="49">
        <f t="shared" si="1"/>
        <v>0</v>
      </c>
      <c r="U18" s="49">
        <f t="shared" si="2"/>
        <v>8000</v>
      </c>
      <c r="V18" s="49">
        <f t="shared" si="3"/>
        <v>0</v>
      </c>
    </row>
    <row r="19" spans="1:22" x14ac:dyDescent="0.2">
      <c r="A19" s="11" t="s">
        <v>95</v>
      </c>
      <c r="B19" t="s">
        <v>154</v>
      </c>
      <c r="C19" t="s">
        <v>152</v>
      </c>
      <c r="D19" s="24" t="s">
        <v>153</v>
      </c>
      <c r="E19" s="24">
        <v>1</v>
      </c>
      <c r="F19" s="11" t="s">
        <v>95</v>
      </c>
      <c r="G19" s="40"/>
      <c r="H19" s="41"/>
      <c r="I19" s="40"/>
      <c r="J19" s="41"/>
      <c r="K19" s="40"/>
      <c r="L19" s="41"/>
      <c r="M19" s="40">
        <v>25000</v>
      </c>
      <c r="N19" s="41"/>
      <c r="O19" s="40"/>
      <c r="P19" s="64"/>
      <c r="Q19" s="64"/>
      <c r="R19" s="64"/>
      <c r="S19" s="49">
        <f t="shared" si="0"/>
        <v>0</v>
      </c>
      <c r="T19" s="49">
        <f t="shared" si="1"/>
        <v>0</v>
      </c>
      <c r="U19" s="49">
        <f t="shared" si="2"/>
        <v>25000</v>
      </c>
      <c r="V19" s="49">
        <f t="shared" si="3"/>
        <v>0</v>
      </c>
    </row>
    <row r="20" spans="1:22" hidden="1" x14ac:dyDescent="0.2">
      <c r="A20" s="11" t="s">
        <v>13</v>
      </c>
      <c r="B20" t="s">
        <v>147</v>
      </c>
      <c r="C20" t="s">
        <v>156</v>
      </c>
      <c r="D20" s="27" t="s">
        <v>157</v>
      </c>
      <c r="E20" s="27">
        <v>7</v>
      </c>
      <c r="F20" s="11" t="s">
        <v>13</v>
      </c>
      <c r="G20" s="40"/>
      <c r="H20" s="41"/>
      <c r="I20" s="40"/>
      <c r="J20" s="41"/>
      <c r="K20" s="40"/>
      <c r="L20" s="41"/>
      <c r="M20" s="40">
        <v>3000</v>
      </c>
      <c r="N20" s="41"/>
      <c r="O20" s="40"/>
      <c r="P20" s="64"/>
      <c r="Q20" s="64"/>
      <c r="R20" s="64"/>
      <c r="S20" s="49">
        <f t="shared" si="0"/>
        <v>0</v>
      </c>
      <c r="T20" s="49">
        <f t="shared" si="1"/>
        <v>0</v>
      </c>
      <c r="U20" s="49">
        <f t="shared" si="2"/>
        <v>3000</v>
      </c>
      <c r="V20" s="49">
        <f t="shared" si="3"/>
        <v>0</v>
      </c>
    </row>
    <row r="21" spans="1:22" hidden="1" x14ac:dyDescent="0.2">
      <c r="A21" s="11" t="s">
        <v>14</v>
      </c>
      <c r="B21" t="s">
        <v>147</v>
      </c>
      <c r="C21" s="24" t="s">
        <v>158</v>
      </c>
      <c r="D21" t="s">
        <v>157</v>
      </c>
      <c r="E21">
        <v>3</v>
      </c>
      <c r="F21" s="11" t="s">
        <v>14</v>
      </c>
      <c r="G21" s="40">
        <v>4000</v>
      </c>
      <c r="H21" s="41"/>
      <c r="I21" s="40"/>
      <c r="J21" s="41"/>
      <c r="K21" s="40"/>
      <c r="L21" s="41"/>
      <c r="M21" s="40"/>
      <c r="N21" s="41"/>
      <c r="O21" s="40"/>
      <c r="P21" s="64"/>
      <c r="Q21" s="64"/>
      <c r="R21" s="64"/>
      <c r="S21" s="49">
        <f t="shared" si="0"/>
        <v>4000</v>
      </c>
      <c r="T21" s="49">
        <f t="shared" si="1"/>
        <v>0</v>
      </c>
      <c r="U21" s="49">
        <f t="shared" si="2"/>
        <v>0</v>
      </c>
      <c r="V21" s="49">
        <f t="shared" si="3"/>
        <v>0</v>
      </c>
    </row>
    <row r="22" spans="1:22" hidden="1" x14ac:dyDescent="0.2">
      <c r="A22" s="11" t="s">
        <v>15</v>
      </c>
      <c r="B22" t="s">
        <v>147</v>
      </c>
      <c r="C22" t="s">
        <v>156</v>
      </c>
      <c r="D22" t="s">
        <v>163</v>
      </c>
      <c r="E22">
        <v>5</v>
      </c>
      <c r="F22" s="11" t="s">
        <v>15</v>
      </c>
      <c r="G22" s="40"/>
      <c r="H22" s="41"/>
      <c r="I22" s="40"/>
      <c r="J22" s="41"/>
      <c r="K22" s="40"/>
      <c r="L22" s="41"/>
      <c r="M22" s="40">
        <v>1124</v>
      </c>
      <c r="N22" s="41"/>
      <c r="O22" s="40"/>
      <c r="P22" s="64"/>
      <c r="Q22" s="64"/>
      <c r="R22" s="64"/>
      <c r="S22" s="49">
        <f t="shared" si="0"/>
        <v>0</v>
      </c>
      <c r="T22" s="49">
        <f t="shared" si="1"/>
        <v>0</v>
      </c>
      <c r="U22" s="49">
        <f t="shared" si="2"/>
        <v>1124</v>
      </c>
      <c r="V22" s="49">
        <f t="shared" si="3"/>
        <v>0</v>
      </c>
    </row>
    <row r="23" spans="1:22" hidden="1" x14ac:dyDescent="0.2">
      <c r="A23" s="11" t="s">
        <v>16</v>
      </c>
      <c r="B23" t="s">
        <v>147</v>
      </c>
      <c r="C23" s="24" t="s">
        <v>156</v>
      </c>
      <c r="D23" t="s">
        <v>163</v>
      </c>
      <c r="E23" s="24">
        <v>7</v>
      </c>
      <c r="F23" s="11" t="s">
        <v>16</v>
      </c>
      <c r="G23" s="40"/>
      <c r="H23" s="41">
        <v>574.05999999999995</v>
      </c>
      <c r="I23" s="40"/>
      <c r="J23" s="41"/>
      <c r="K23" s="40"/>
      <c r="L23" s="41"/>
      <c r="M23" s="40"/>
      <c r="N23" s="41">
        <v>156.77000000000001</v>
      </c>
      <c r="O23" s="40"/>
      <c r="P23" s="64"/>
      <c r="Q23" s="64"/>
      <c r="R23" s="64"/>
      <c r="S23" s="49">
        <f t="shared" si="0"/>
        <v>574.05999999999995</v>
      </c>
      <c r="T23" s="49">
        <f t="shared" si="1"/>
        <v>0</v>
      </c>
      <c r="U23" s="49">
        <f t="shared" si="2"/>
        <v>156.77000000000001</v>
      </c>
      <c r="V23" s="49">
        <f t="shared" si="3"/>
        <v>0</v>
      </c>
    </row>
    <row r="24" spans="1:22" hidden="1" x14ac:dyDescent="0.2">
      <c r="A24" s="3" t="s">
        <v>16</v>
      </c>
      <c r="B24" t="s">
        <v>154</v>
      </c>
      <c r="C24" s="24" t="s">
        <v>155</v>
      </c>
      <c r="D24" t="s">
        <v>163</v>
      </c>
      <c r="E24" s="24">
        <v>7</v>
      </c>
      <c r="F24" s="3" t="s">
        <v>16</v>
      </c>
      <c r="G24" s="41"/>
      <c r="H24" s="40"/>
      <c r="I24" s="41">
        <v>0.37</v>
      </c>
      <c r="J24" s="40"/>
      <c r="K24" s="41"/>
      <c r="L24" s="40"/>
      <c r="M24" s="41"/>
      <c r="N24" s="40"/>
      <c r="O24" s="41"/>
      <c r="P24" s="65"/>
      <c r="Q24" s="65"/>
      <c r="R24" s="65"/>
      <c r="S24" s="49">
        <f t="shared" si="0"/>
        <v>0.37</v>
      </c>
      <c r="T24" s="49">
        <f t="shared" si="1"/>
        <v>0</v>
      </c>
      <c r="U24" s="49">
        <f t="shared" si="2"/>
        <v>0</v>
      </c>
      <c r="V24" s="49">
        <f t="shared" si="3"/>
        <v>0</v>
      </c>
    </row>
    <row r="25" spans="1:22" hidden="1" x14ac:dyDescent="0.2">
      <c r="A25" s="11" t="s">
        <v>17</v>
      </c>
      <c r="B25" t="s">
        <v>147</v>
      </c>
      <c r="C25" s="24" t="s">
        <v>158</v>
      </c>
      <c r="D25" s="24" t="s">
        <v>159</v>
      </c>
      <c r="E25" s="24">
        <v>13</v>
      </c>
      <c r="F25" s="11" t="s">
        <v>17</v>
      </c>
      <c r="G25" s="40">
        <v>1000</v>
      </c>
      <c r="H25" s="41"/>
      <c r="I25" s="40"/>
      <c r="J25" s="41"/>
      <c r="K25" s="40"/>
      <c r="L25" s="41"/>
      <c r="M25" s="40"/>
      <c r="N25" s="41"/>
      <c r="O25" s="40"/>
      <c r="P25" s="64"/>
      <c r="Q25" s="64"/>
      <c r="R25" s="64"/>
      <c r="S25" s="49">
        <f t="shared" si="0"/>
        <v>1000</v>
      </c>
      <c r="T25" s="49">
        <f t="shared" si="1"/>
        <v>0</v>
      </c>
      <c r="U25" s="49">
        <f t="shared" si="2"/>
        <v>0</v>
      </c>
      <c r="V25" s="49">
        <f t="shared" si="3"/>
        <v>0</v>
      </c>
    </row>
    <row r="26" spans="1:22" hidden="1" x14ac:dyDescent="0.2">
      <c r="A26" s="11" t="s">
        <v>18</v>
      </c>
      <c r="B26" t="s">
        <v>147</v>
      </c>
      <c r="C26" s="24" t="s">
        <v>158</v>
      </c>
      <c r="D26" s="24" t="s">
        <v>159</v>
      </c>
      <c r="E26" s="24">
        <v>7</v>
      </c>
      <c r="F26" s="11" t="s">
        <v>18</v>
      </c>
      <c r="G26" s="40">
        <v>115</v>
      </c>
      <c r="H26" s="41"/>
      <c r="I26" s="40"/>
      <c r="J26" s="41"/>
      <c r="K26" s="40"/>
      <c r="L26" s="41"/>
      <c r="M26" s="40"/>
      <c r="N26" s="41"/>
      <c r="O26" s="40"/>
      <c r="P26" s="64"/>
      <c r="Q26" s="64"/>
      <c r="R26" s="64"/>
      <c r="S26" s="49">
        <f t="shared" si="0"/>
        <v>115</v>
      </c>
      <c r="T26" s="49">
        <f t="shared" si="1"/>
        <v>0</v>
      </c>
      <c r="U26" s="49">
        <f t="shared" si="2"/>
        <v>0</v>
      </c>
      <c r="V26" s="49">
        <f t="shared" si="3"/>
        <v>0</v>
      </c>
    </row>
    <row r="27" spans="1:22" hidden="1" x14ac:dyDescent="0.2">
      <c r="A27" s="11" t="s">
        <v>96</v>
      </c>
      <c r="B27" t="s">
        <v>154</v>
      </c>
      <c r="C27" s="24" t="s">
        <v>155</v>
      </c>
      <c r="D27" s="24" t="s">
        <v>159</v>
      </c>
      <c r="E27" s="24">
        <v>1</v>
      </c>
      <c r="F27" s="11" t="s">
        <v>96</v>
      </c>
      <c r="G27" s="40"/>
      <c r="H27" s="41">
        <v>15750</v>
      </c>
      <c r="I27" s="40"/>
      <c r="J27" s="41"/>
      <c r="K27" s="40"/>
      <c r="L27" s="41"/>
      <c r="M27" s="40"/>
      <c r="N27" s="41"/>
      <c r="O27" s="40"/>
      <c r="P27" s="64"/>
      <c r="Q27" s="64"/>
      <c r="R27" s="64"/>
      <c r="S27" s="49">
        <f t="shared" si="0"/>
        <v>15750</v>
      </c>
      <c r="T27" s="49">
        <f t="shared" si="1"/>
        <v>0</v>
      </c>
      <c r="U27" s="49">
        <f t="shared" si="2"/>
        <v>0</v>
      </c>
      <c r="V27" s="49">
        <f t="shared" si="3"/>
        <v>0</v>
      </c>
    </row>
    <row r="28" spans="1:22" hidden="1" x14ac:dyDescent="0.2">
      <c r="A28" s="11" t="s">
        <v>19</v>
      </c>
      <c r="B28" t="s">
        <v>147</v>
      </c>
      <c r="C28" s="24" t="s">
        <v>158</v>
      </c>
      <c r="D28" s="24" t="s">
        <v>159</v>
      </c>
      <c r="E28" s="24">
        <v>1</v>
      </c>
      <c r="F28" s="11" t="s">
        <v>19</v>
      </c>
      <c r="G28" s="40">
        <v>22750</v>
      </c>
      <c r="H28" s="41"/>
      <c r="I28" s="40"/>
      <c r="J28" s="41"/>
      <c r="K28" s="40"/>
      <c r="L28" s="41"/>
      <c r="M28" s="40"/>
      <c r="N28" s="41"/>
      <c r="O28" s="40"/>
      <c r="P28" s="64"/>
      <c r="Q28" s="64"/>
      <c r="R28" s="64"/>
      <c r="S28" s="49">
        <f t="shared" si="0"/>
        <v>22750</v>
      </c>
      <c r="T28" s="49">
        <f t="shared" si="1"/>
        <v>0</v>
      </c>
      <c r="U28" s="49">
        <f t="shared" si="2"/>
        <v>0</v>
      </c>
      <c r="V28" s="49">
        <f t="shared" si="3"/>
        <v>0</v>
      </c>
    </row>
    <row r="29" spans="1:22" hidden="1" x14ac:dyDescent="0.2">
      <c r="A29" s="11" t="s">
        <v>97</v>
      </c>
      <c r="B29" t="s">
        <v>154</v>
      </c>
      <c r="C29" s="24" t="s">
        <v>155</v>
      </c>
      <c r="D29" s="24" t="s">
        <v>159</v>
      </c>
      <c r="E29" s="24">
        <v>13</v>
      </c>
      <c r="F29" s="11" t="s">
        <v>97</v>
      </c>
      <c r="G29" s="40"/>
      <c r="H29" s="41">
        <v>648</v>
      </c>
      <c r="I29" s="40"/>
      <c r="J29" s="41"/>
      <c r="K29" s="40"/>
      <c r="L29" s="41"/>
      <c r="M29" s="40"/>
      <c r="N29" s="41"/>
      <c r="O29" s="40"/>
      <c r="P29" s="64"/>
      <c r="Q29" s="64"/>
      <c r="R29" s="64"/>
      <c r="S29" s="49">
        <f t="shared" si="0"/>
        <v>648</v>
      </c>
      <c r="T29" s="49">
        <f t="shared" si="1"/>
        <v>0</v>
      </c>
      <c r="U29" s="49">
        <f t="shared" si="2"/>
        <v>0</v>
      </c>
      <c r="V29" s="49">
        <f t="shared" si="3"/>
        <v>0</v>
      </c>
    </row>
    <row r="30" spans="1:22" hidden="1" x14ac:dyDescent="0.2">
      <c r="A30" s="11" t="s">
        <v>20</v>
      </c>
      <c r="B30" t="s">
        <v>147</v>
      </c>
      <c r="C30" s="24" t="s">
        <v>158</v>
      </c>
      <c r="D30" s="24" t="s">
        <v>159</v>
      </c>
      <c r="E30" s="24">
        <v>13</v>
      </c>
      <c r="F30" s="11" t="s">
        <v>20</v>
      </c>
      <c r="G30" s="40">
        <v>1181</v>
      </c>
      <c r="H30" s="41"/>
      <c r="I30" s="40"/>
      <c r="J30" s="41"/>
      <c r="K30" s="40"/>
      <c r="L30" s="41"/>
      <c r="M30" s="40"/>
      <c r="N30" s="41"/>
      <c r="O30" s="40"/>
      <c r="P30" s="64"/>
      <c r="Q30" s="64"/>
      <c r="R30" s="64"/>
      <c r="S30" s="49">
        <f t="shared" si="0"/>
        <v>1181</v>
      </c>
      <c r="T30" s="49">
        <f t="shared" si="1"/>
        <v>0</v>
      </c>
      <c r="U30" s="49">
        <f t="shared" si="2"/>
        <v>0</v>
      </c>
      <c r="V30" s="49">
        <f t="shared" si="3"/>
        <v>0</v>
      </c>
    </row>
    <row r="31" spans="1:22" hidden="1" x14ac:dyDescent="0.2">
      <c r="A31" s="11" t="s">
        <v>24</v>
      </c>
      <c r="B31" t="s">
        <v>147</v>
      </c>
      <c r="C31" s="28" t="s">
        <v>156</v>
      </c>
      <c r="D31" s="28" t="s">
        <v>161</v>
      </c>
      <c r="E31" s="28">
        <v>6</v>
      </c>
      <c r="F31" s="11" t="s">
        <v>24</v>
      </c>
      <c r="G31" s="40"/>
      <c r="H31" s="41"/>
      <c r="I31" s="40">
        <v>18000</v>
      </c>
      <c r="J31" s="41"/>
      <c r="K31" s="40"/>
      <c r="L31" s="41"/>
      <c r="M31" s="40"/>
      <c r="N31" s="41"/>
      <c r="O31" s="40"/>
      <c r="P31" s="64"/>
      <c r="Q31" s="64"/>
      <c r="R31" s="64"/>
      <c r="S31" s="49">
        <f t="shared" si="0"/>
        <v>18000</v>
      </c>
      <c r="T31" s="49">
        <f t="shared" si="1"/>
        <v>0</v>
      </c>
      <c r="U31" s="49">
        <f t="shared" si="2"/>
        <v>0</v>
      </c>
      <c r="V31" s="49">
        <f t="shared" si="3"/>
        <v>0</v>
      </c>
    </row>
    <row r="32" spans="1:22" hidden="1" x14ac:dyDescent="0.2">
      <c r="A32" s="11" t="s">
        <v>98</v>
      </c>
      <c r="B32" t="s">
        <v>154</v>
      </c>
      <c r="C32" s="24" t="s">
        <v>160</v>
      </c>
      <c r="D32" s="24" t="s">
        <v>161</v>
      </c>
      <c r="E32" s="24">
        <v>2</v>
      </c>
      <c r="F32" s="11" t="s">
        <v>98</v>
      </c>
      <c r="G32" s="40"/>
      <c r="H32" s="41">
        <v>1900</v>
      </c>
      <c r="I32" s="40"/>
      <c r="J32" s="41">
        <v>1800</v>
      </c>
      <c r="K32" s="40">
        <v>2100</v>
      </c>
      <c r="L32" s="41">
        <v>900</v>
      </c>
      <c r="M32" s="40"/>
      <c r="N32" s="41"/>
      <c r="O32" s="40"/>
      <c r="P32" s="64"/>
      <c r="Q32" s="64"/>
      <c r="R32" s="64"/>
      <c r="S32" s="49">
        <f t="shared" si="0"/>
        <v>1900</v>
      </c>
      <c r="T32" s="49">
        <f t="shared" si="1"/>
        <v>4800</v>
      </c>
      <c r="U32" s="49">
        <f t="shared" si="2"/>
        <v>0</v>
      </c>
      <c r="V32" s="49">
        <f t="shared" si="3"/>
        <v>0</v>
      </c>
    </row>
    <row r="33" spans="1:22" hidden="1" x14ac:dyDescent="0.2">
      <c r="A33" s="11" t="s">
        <v>21</v>
      </c>
      <c r="B33" t="s">
        <v>147</v>
      </c>
      <c r="C33" s="28" t="s">
        <v>156</v>
      </c>
      <c r="D33" s="28" t="s">
        <v>161</v>
      </c>
      <c r="E33" s="24">
        <v>2</v>
      </c>
      <c r="F33" s="11" t="s">
        <v>21</v>
      </c>
      <c r="G33" s="40"/>
      <c r="H33" s="41"/>
      <c r="I33" s="40"/>
      <c r="J33" s="41"/>
      <c r="K33" s="40"/>
      <c r="L33" s="41"/>
      <c r="M33" s="40"/>
      <c r="N33" s="41">
        <v>840</v>
      </c>
      <c r="O33" s="40">
        <v>24000</v>
      </c>
      <c r="P33" s="64"/>
      <c r="Q33" s="64"/>
      <c r="R33" s="64"/>
      <c r="S33" s="49">
        <f t="shared" si="0"/>
        <v>0</v>
      </c>
      <c r="T33" s="49">
        <f t="shared" si="1"/>
        <v>0</v>
      </c>
      <c r="U33" s="49">
        <f t="shared" si="2"/>
        <v>24840</v>
      </c>
      <c r="V33" s="49">
        <f t="shared" si="3"/>
        <v>0</v>
      </c>
    </row>
    <row r="34" spans="1:22" hidden="1" x14ac:dyDescent="0.2">
      <c r="A34" s="11" t="s">
        <v>99</v>
      </c>
      <c r="B34" t="s">
        <v>154</v>
      </c>
      <c r="C34" s="24" t="s">
        <v>155</v>
      </c>
      <c r="D34" s="24" t="s">
        <v>161</v>
      </c>
      <c r="E34" s="24">
        <v>1</v>
      </c>
      <c r="F34" s="11" t="s">
        <v>99</v>
      </c>
      <c r="G34" s="40"/>
      <c r="H34" s="41"/>
      <c r="I34" s="40"/>
      <c r="J34" s="41">
        <v>5000</v>
      </c>
      <c r="K34" s="40">
        <v>10000</v>
      </c>
      <c r="L34" s="41"/>
      <c r="M34" s="40"/>
      <c r="N34" s="41"/>
      <c r="O34" s="40"/>
      <c r="P34" s="64"/>
      <c r="Q34" s="64"/>
      <c r="R34" s="64"/>
      <c r="S34" s="49">
        <f t="shared" si="0"/>
        <v>0</v>
      </c>
      <c r="T34" s="49">
        <f t="shared" si="1"/>
        <v>15000</v>
      </c>
      <c r="U34" s="49">
        <f t="shared" si="2"/>
        <v>0</v>
      </c>
      <c r="V34" s="49">
        <f t="shared" si="3"/>
        <v>0</v>
      </c>
    </row>
    <row r="35" spans="1:22" hidden="1" x14ac:dyDescent="0.2">
      <c r="A35" s="11" t="s">
        <v>100</v>
      </c>
      <c r="B35" t="s">
        <v>154</v>
      </c>
      <c r="C35" s="24" t="s">
        <v>160</v>
      </c>
      <c r="D35" s="24" t="s">
        <v>161</v>
      </c>
      <c r="E35" s="24">
        <v>1</v>
      </c>
      <c r="F35" s="11" t="s">
        <v>100</v>
      </c>
      <c r="G35" s="40">
        <v>16800</v>
      </c>
      <c r="H35" s="41">
        <v>16800</v>
      </c>
      <c r="I35" s="40"/>
      <c r="J35" s="41">
        <v>16560</v>
      </c>
      <c r="K35" s="40"/>
      <c r="L35" s="41"/>
      <c r="M35" s="40"/>
      <c r="N35" s="41"/>
      <c r="O35" s="40"/>
      <c r="P35" s="64"/>
      <c r="Q35" s="64"/>
      <c r="R35" s="64"/>
      <c r="S35" s="49">
        <f t="shared" si="0"/>
        <v>33600</v>
      </c>
      <c r="T35" s="49">
        <f t="shared" si="1"/>
        <v>16560</v>
      </c>
      <c r="U35" s="49">
        <f t="shared" si="2"/>
        <v>0</v>
      </c>
      <c r="V35" s="49">
        <f t="shared" si="3"/>
        <v>0</v>
      </c>
    </row>
    <row r="36" spans="1:22" hidden="1" x14ac:dyDescent="0.2">
      <c r="A36" s="11" t="s">
        <v>22</v>
      </c>
      <c r="B36" t="s">
        <v>147</v>
      </c>
      <c r="C36" s="24" t="s">
        <v>156</v>
      </c>
      <c r="D36" s="24" t="s">
        <v>161</v>
      </c>
      <c r="E36" s="24">
        <v>1</v>
      </c>
      <c r="F36" s="11" t="s">
        <v>22</v>
      </c>
      <c r="G36" s="42"/>
      <c r="H36" s="41"/>
      <c r="I36" s="40"/>
      <c r="J36" s="41"/>
      <c r="K36" s="40"/>
      <c r="L36" s="41">
        <v>10000</v>
      </c>
      <c r="M36" s="40">
        <v>10000</v>
      </c>
      <c r="N36" s="41">
        <v>10000</v>
      </c>
      <c r="O36" s="40">
        <v>10000</v>
      </c>
      <c r="P36" s="64"/>
      <c r="Q36" s="64"/>
      <c r="R36" s="64"/>
      <c r="S36" s="49">
        <f t="shared" si="0"/>
        <v>0</v>
      </c>
      <c r="T36" s="49">
        <f t="shared" si="1"/>
        <v>10000</v>
      </c>
      <c r="U36" s="49">
        <f t="shared" si="2"/>
        <v>30000</v>
      </c>
      <c r="V36" s="49">
        <f t="shared" si="3"/>
        <v>0</v>
      </c>
    </row>
    <row r="37" spans="1:22" hidden="1" x14ac:dyDescent="0.2">
      <c r="A37" s="11" t="s">
        <v>101</v>
      </c>
      <c r="B37" t="s">
        <v>154</v>
      </c>
      <c r="C37" s="24" t="s">
        <v>155</v>
      </c>
      <c r="D37" s="24" t="s">
        <v>161</v>
      </c>
      <c r="E37" s="24">
        <v>1</v>
      </c>
      <c r="F37" s="11" t="s">
        <v>101</v>
      </c>
      <c r="G37" s="43"/>
      <c r="H37" s="41"/>
      <c r="I37" s="40"/>
      <c r="J37" s="41">
        <v>1000</v>
      </c>
      <c r="K37" s="40">
        <v>1500</v>
      </c>
      <c r="L37" s="41"/>
      <c r="M37" s="40"/>
      <c r="N37" s="41"/>
      <c r="O37" s="40"/>
      <c r="P37" s="64"/>
      <c r="Q37" s="64"/>
      <c r="R37" s="64"/>
      <c r="S37" s="49">
        <f t="shared" si="0"/>
        <v>0</v>
      </c>
      <c r="T37" s="49">
        <f t="shared" si="1"/>
        <v>2500</v>
      </c>
      <c r="U37" s="49">
        <f t="shared" si="2"/>
        <v>0</v>
      </c>
      <c r="V37" s="49">
        <f t="shared" si="3"/>
        <v>0</v>
      </c>
    </row>
    <row r="38" spans="1:22" hidden="1" x14ac:dyDescent="0.2">
      <c r="A38" s="11" t="s">
        <v>23</v>
      </c>
      <c r="B38" t="s">
        <v>147</v>
      </c>
      <c r="C38" s="24" t="s">
        <v>156</v>
      </c>
      <c r="D38" s="24" t="s">
        <v>161</v>
      </c>
      <c r="E38" s="24">
        <v>1</v>
      </c>
      <c r="F38" s="11" t="s">
        <v>23</v>
      </c>
      <c r="G38" s="38"/>
      <c r="H38" s="41"/>
      <c r="I38" s="40">
        <v>500</v>
      </c>
      <c r="J38" s="41"/>
      <c r="K38" s="40"/>
      <c r="L38" s="41">
        <v>1500</v>
      </c>
      <c r="M38" s="40">
        <v>1500</v>
      </c>
      <c r="N38" s="41">
        <v>1500</v>
      </c>
      <c r="O38" s="40">
        <v>1500</v>
      </c>
      <c r="P38" s="64"/>
      <c r="Q38" s="64"/>
      <c r="R38" s="64"/>
      <c r="S38" s="49">
        <f t="shared" si="0"/>
        <v>500</v>
      </c>
      <c r="T38" s="49">
        <f t="shared" si="1"/>
        <v>1500</v>
      </c>
      <c r="U38" s="49">
        <f t="shared" si="2"/>
        <v>4500</v>
      </c>
      <c r="V38" s="49">
        <f t="shared" si="3"/>
        <v>0</v>
      </c>
    </row>
    <row r="39" spans="1:22" hidden="1" x14ac:dyDescent="0.2">
      <c r="A39" s="11" t="s">
        <v>25</v>
      </c>
      <c r="B39" t="s">
        <v>147</v>
      </c>
      <c r="C39" s="24" t="s">
        <v>156</v>
      </c>
      <c r="D39" s="24" t="s">
        <v>157</v>
      </c>
      <c r="E39" s="24">
        <v>2</v>
      </c>
      <c r="F39" s="11" t="s">
        <v>25</v>
      </c>
      <c r="G39" s="40"/>
      <c r="H39" s="41"/>
      <c r="I39" s="40"/>
      <c r="J39" s="41"/>
      <c r="K39" s="40"/>
      <c r="L39" s="41">
        <v>1300</v>
      </c>
      <c r="M39" s="40">
        <v>1275</v>
      </c>
      <c r="N39" s="41">
        <v>550</v>
      </c>
      <c r="O39" s="40">
        <v>1200</v>
      </c>
      <c r="P39" s="64"/>
      <c r="Q39" s="64"/>
      <c r="R39" s="64"/>
      <c r="S39" s="49">
        <f t="shared" si="0"/>
        <v>0</v>
      </c>
      <c r="T39" s="49">
        <f t="shared" si="1"/>
        <v>1300</v>
      </c>
      <c r="U39" s="49">
        <f t="shared" si="2"/>
        <v>3025</v>
      </c>
      <c r="V39" s="49">
        <f t="shared" si="3"/>
        <v>0</v>
      </c>
    </row>
    <row r="40" spans="1:22" hidden="1" x14ac:dyDescent="0.2">
      <c r="A40" s="11" t="s">
        <v>102</v>
      </c>
      <c r="B40" t="s">
        <v>154</v>
      </c>
      <c r="C40" s="24" t="s">
        <v>155</v>
      </c>
      <c r="D40" s="24" t="s">
        <v>157</v>
      </c>
      <c r="E40" s="24">
        <v>2</v>
      </c>
      <c r="F40" s="11" t="s">
        <v>102</v>
      </c>
      <c r="G40" s="40"/>
      <c r="H40" s="41"/>
      <c r="I40" s="40"/>
      <c r="J40" s="41">
        <v>2625</v>
      </c>
      <c r="K40" s="40"/>
      <c r="L40" s="41"/>
      <c r="M40" s="40"/>
      <c r="N40" s="41"/>
      <c r="O40" s="40"/>
      <c r="P40" s="64"/>
      <c r="Q40" s="64"/>
      <c r="R40" s="64"/>
      <c r="S40" s="49">
        <f t="shared" si="0"/>
        <v>0</v>
      </c>
      <c r="T40" s="49">
        <f t="shared" si="1"/>
        <v>2625</v>
      </c>
      <c r="U40" s="49">
        <f t="shared" si="2"/>
        <v>0</v>
      </c>
      <c r="V40" s="49">
        <f t="shared" si="3"/>
        <v>0</v>
      </c>
    </row>
    <row r="41" spans="1:22" x14ac:dyDescent="0.2">
      <c r="A41" s="3" t="s">
        <v>11</v>
      </c>
      <c r="B41" t="s">
        <v>147</v>
      </c>
      <c r="C41" t="s">
        <v>152</v>
      </c>
      <c r="D41" s="24" t="s">
        <v>153</v>
      </c>
      <c r="E41" s="24">
        <v>1</v>
      </c>
      <c r="F41" s="3" t="s">
        <v>11</v>
      </c>
      <c r="G41" s="41"/>
      <c r="H41" s="40"/>
      <c r="I41" s="41">
        <v>300</v>
      </c>
      <c r="J41" s="40"/>
      <c r="K41" s="41"/>
      <c r="L41" s="40"/>
      <c r="M41" s="41"/>
      <c r="N41" s="40"/>
      <c r="O41" s="41"/>
      <c r="P41" s="65"/>
      <c r="Q41" s="65"/>
      <c r="R41" s="65"/>
      <c r="S41" s="49">
        <f t="shared" si="0"/>
        <v>300</v>
      </c>
      <c r="T41" s="49">
        <f t="shared" si="1"/>
        <v>0</v>
      </c>
      <c r="U41" s="49">
        <f t="shared" si="2"/>
        <v>0</v>
      </c>
      <c r="V41" s="49">
        <f t="shared" si="3"/>
        <v>0</v>
      </c>
    </row>
    <row r="42" spans="1:22" x14ac:dyDescent="0.2">
      <c r="A42" s="3" t="s">
        <v>11</v>
      </c>
      <c r="B42" t="s">
        <v>154</v>
      </c>
      <c r="C42" s="24" t="s">
        <v>152</v>
      </c>
      <c r="D42" s="24" t="s">
        <v>153</v>
      </c>
      <c r="E42" s="24">
        <v>1</v>
      </c>
      <c r="F42" s="3" t="s">
        <v>11</v>
      </c>
      <c r="G42" s="41"/>
      <c r="H42" s="40"/>
      <c r="I42" s="41">
        <v>20310</v>
      </c>
      <c r="J42" s="40">
        <v>-1000</v>
      </c>
      <c r="K42" s="41"/>
      <c r="L42" s="40"/>
      <c r="M42" s="41"/>
      <c r="N42" s="40"/>
      <c r="O42" s="41"/>
      <c r="P42" s="65"/>
      <c r="Q42" s="65"/>
      <c r="R42" s="65"/>
      <c r="S42" s="49">
        <f t="shared" si="0"/>
        <v>20310</v>
      </c>
      <c r="T42" s="49">
        <f t="shared" si="1"/>
        <v>-1000</v>
      </c>
      <c r="U42" s="49">
        <f t="shared" si="2"/>
        <v>0</v>
      </c>
      <c r="V42" s="49">
        <f t="shared" si="3"/>
        <v>0</v>
      </c>
    </row>
    <row r="43" spans="1:22" hidden="1" x14ac:dyDescent="0.2">
      <c r="A43" s="11" t="s">
        <v>27</v>
      </c>
      <c r="B43" t="s">
        <v>147</v>
      </c>
      <c r="C43" s="28" t="s">
        <v>156</v>
      </c>
      <c r="D43" s="28" t="s">
        <v>162</v>
      </c>
      <c r="E43" s="28">
        <v>14</v>
      </c>
      <c r="F43" s="11" t="s">
        <v>27</v>
      </c>
      <c r="G43" s="40"/>
      <c r="H43" s="41"/>
      <c r="I43" s="40"/>
      <c r="J43" s="41"/>
      <c r="K43" s="40"/>
      <c r="L43" s="41"/>
      <c r="M43" s="40">
        <v>7200</v>
      </c>
      <c r="N43" s="41"/>
      <c r="O43" s="40"/>
      <c r="P43" s="64"/>
      <c r="Q43" s="64"/>
      <c r="R43" s="64"/>
      <c r="S43" s="49">
        <f t="shared" si="0"/>
        <v>0</v>
      </c>
      <c r="T43" s="49">
        <f t="shared" si="1"/>
        <v>0</v>
      </c>
      <c r="U43" s="49">
        <f t="shared" si="2"/>
        <v>7200</v>
      </c>
      <c r="V43" s="49">
        <f t="shared" si="3"/>
        <v>0</v>
      </c>
    </row>
    <row r="44" spans="1:22" hidden="1" x14ac:dyDescent="0.2">
      <c r="A44" s="11" t="s">
        <v>26</v>
      </c>
      <c r="B44" t="s">
        <v>147</v>
      </c>
      <c r="C44" s="24" t="s">
        <v>158</v>
      </c>
      <c r="D44" s="24" t="s">
        <v>162</v>
      </c>
      <c r="E44" s="24">
        <v>4</v>
      </c>
      <c r="F44" s="11" t="s">
        <v>26</v>
      </c>
      <c r="G44" s="40"/>
      <c r="H44" s="41">
        <v>1250</v>
      </c>
      <c r="I44" s="40"/>
      <c r="J44" s="41"/>
      <c r="K44" s="40"/>
      <c r="L44" s="41"/>
      <c r="M44" s="40"/>
      <c r="N44" s="41"/>
      <c r="O44" s="40"/>
      <c r="P44" s="64"/>
      <c r="Q44" s="64"/>
      <c r="R44" s="64"/>
      <c r="S44" s="49">
        <f t="shared" si="0"/>
        <v>1250</v>
      </c>
      <c r="T44" s="49">
        <f t="shared" si="1"/>
        <v>0</v>
      </c>
      <c r="U44" s="49">
        <f t="shared" si="2"/>
        <v>0</v>
      </c>
      <c r="V44" s="49">
        <f t="shared" si="3"/>
        <v>0</v>
      </c>
    </row>
    <row r="45" spans="1:22" hidden="1" x14ac:dyDescent="0.2">
      <c r="A45" s="11" t="s">
        <v>103</v>
      </c>
      <c r="B45" t="s">
        <v>154</v>
      </c>
      <c r="C45" s="24" t="s">
        <v>155</v>
      </c>
      <c r="D45" s="24" t="s">
        <v>162</v>
      </c>
      <c r="E45" s="24">
        <v>8</v>
      </c>
      <c r="F45" s="11" t="s">
        <v>103</v>
      </c>
      <c r="G45" s="40"/>
      <c r="H45" s="41"/>
      <c r="I45" s="40"/>
      <c r="J45" s="41">
        <v>1600</v>
      </c>
      <c r="K45" s="40">
        <v>1600</v>
      </c>
      <c r="L45" s="41"/>
      <c r="M45" s="40"/>
      <c r="N45" s="41"/>
      <c r="O45" s="40"/>
      <c r="P45" s="64"/>
      <c r="Q45" s="64"/>
      <c r="R45" s="64"/>
      <c r="S45" s="49">
        <f t="shared" si="0"/>
        <v>0</v>
      </c>
      <c r="T45" s="49">
        <f t="shared" si="1"/>
        <v>3200</v>
      </c>
      <c r="U45" s="49">
        <f t="shared" si="2"/>
        <v>0</v>
      </c>
      <c r="V45" s="49">
        <f t="shared" si="3"/>
        <v>0</v>
      </c>
    </row>
    <row r="46" spans="1:22" hidden="1" x14ac:dyDescent="0.2">
      <c r="A46" s="11" t="s">
        <v>29</v>
      </c>
      <c r="B46" t="s">
        <v>147</v>
      </c>
      <c r="C46" s="24" t="s">
        <v>158</v>
      </c>
      <c r="D46" s="24" t="s">
        <v>162</v>
      </c>
      <c r="E46" s="24">
        <v>8</v>
      </c>
      <c r="F46" s="11" t="s">
        <v>29</v>
      </c>
      <c r="G46" s="40">
        <v>220</v>
      </c>
      <c r="H46" s="41">
        <v>600</v>
      </c>
      <c r="I46" s="40"/>
      <c r="J46" s="41"/>
      <c r="K46" s="40"/>
      <c r="L46" s="41"/>
      <c r="M46" s="40"/>
      <c r="N46" s="41"/>
      <c r="O46" s="40"/>
      <c r="P46" s="64"/>
      <c r="Q46" s="64"/>
      <c r="R46" s="64"/>
      <c r="S46" s="49">
        <f t="shared" si="0"/>
        <v>820</v>
      </c>
      <c r="T46" s="49">
        <f t="shared" si="1"/>
        <v>0</v>
      </c>
      <c r="U46" s="49">
        <f t="shared" si="2"/>
        <v>0</v>
      </c>
      <c r="V46" s="49">
        <f t="shared" si="3"/>
        <v>0</v>
      </c>
    </row>
    <row r="47" spans="1:22" hidden="1" x14ac:dyDescent="0.2">
      <c r="A47" s="11" t="s">
        <v>28</v>
      </c>
      <c r="B47" t="s">
        <v>147</v>
      </c>
      <c r="C47" s="24" t="s">
        <v>156</v>
      </c>
      <c r="D47" s="24" t="s">
        <v>162</v>
      </c>
      <c r="E47" s="24">
        <v>8</v>
      </c>
      <c r="F47" s="11" t="s">
        <v>28</v>
      </c>
      <c r="G47" s="40"/>
      <c r="H47" s="41"/>
      <c r="I47" s="40">
        <v>300</v>
      </c>
      <c r="J47" s="41"/>
      <c r="K47" s="40"/>
      <c r="L47" s="41">
        <v>1600</v>
      </c>
      <c r="M47" s="40">
        <v>1600</v>
      </c>
      <c r="N47" s="41">
        <v>1100</v>
      </c>
      <c r="O47" s="40">
        <v>1600</v>
      </c>
      <c r="P47" s="64"/>
      <c r="Q47" s="64"/>
      <c r="R47" s="64"/>
      <c r="S47" s="49">
        <f t="shared" si="0"/>
        <v>300</v>
      </c>
      <c r="T47" s="49">
        <f t="shared" si="1"/>
        <v>1600</v>
      </c>
      <c r="U47" s="49">
        <f t="shared" si="2"/>
        <v>4300</v>
      </c>
      <c r="V47" s="49">
        <f t="shared" si="3"/>
        <v>0</v>
      </c>
    </row>
    <row r="48" spans="1:22" hidden="1" x14ac:dyDescent="0.2">
      <c r="A48" s="11" t="s">
        <v>104</v>
      </c>
      <c r="B48" t="s">
        <v>154</v>
      </c>
      <c r="C48" s="24" t="s">
        <v>155</v>
      </c>
      <c r="D48" s="24" t="s">
        <v>162</v>
      </c>
      <c r="E48" s="24">
        <v>19</v>
      </c>
      <c r="F48" s="11" t="s">
        <v>104</v>
      </c>
      <c r="G48" s="40"/>
      <c r="H48" s="41"/>
      <c r="I48" s="40"/>
      <c r="J48" s="41">
        <v>400</v>
      </c>
      <c r="K48" s="40"/>
      <c r="L48" s="41"/>
      <c r="M48" s="40"/>
      <c r="N48" s="41"/>
      <c r="O48" s="40"/>
      <c r="P48" s="64"/>
      <c r="Q48" s="64"/>
      <c r="R48" s="64"/>
      <c r="S48" s="49">
        <f t="shared" si="0"/>
        <v>0</v>
      </c>
      <c r="T48" s="49">
        <f t="shared" si="1"/>
        <v>400</v>
      </c>
      <c r="U48" s="49">
        <f t="shared" si="2"/>
        <v>0</v>
      </c>
      <c r="V48" s="49">
        <f t="shared" si="3"/>
        <v>0</v>
      </c>
    </row>
    <row r="49" spans="1:22" hidden="1" x14ac:dyDescent="0.2">
      <c r="A49" s="11" t="s">
        <v>30</v>
      </c>
      <c r="B49" t="s">
        <v>147</v>
      </c>
      <c r="C49" s="24" t="s">
        <v>156</v>
      </c>
      <c r="D49" s="24" t="s">
        <v>162</v>
      </c>
      <c r="E49" s="24">
        <v>19</v>
      </c>
      <c r="F49" s="11" t="s">
        <v>30</v>
      </c>
      <c r="G49" s="40"/>
      <c r="H49" s="41"/>
      <c r="I49" s="40"/>
      <c r="J49" s="41"/>
      <c r="K49" s="40"/>
      <c r="L49" s="41"/>
      <c r="M49" s="40"/>
      <c r="N49" s="41">
        <v>1000</v>
      </c>
      <c r="O49" s="40"/>
      <c r="P49" s="64"/>
      <c r="Q49" s="64"/>
      <c r="R49" s="64"/>
      <c r="S49" s="49">
        <f t="shared" si="0"/>
        <v>0</v>
      </c>
      <c r="T49" s="49">
        <f t="shared" si="1"/>
        <v>0</v>
      </c>
      <c r="U49" s="49">
        <f t="shared" si="2"/>
        <v>1000</v>
      </c>
      <c r="V49" s="49">
        <f t="shared" si="3"/>
        <v>0</v>
      </c>
    </row>
    <row r="50" spans="1:22" hidden="1" x14ac:dyDescent="0.2">
      <c r="A50" s="11" t="s">
        <v>105</v>
      </c>
      <c r="B50" t="s">
        <v>154</v>
      </c>
      <c r="C50" s="24" t="s">
        <v>155</v>
      </c>
      <c r="D50" s="24" t="s">
        <v>162</v>
      </c>
      <c r="E50" s="24">
        <v>1</v>
      </c>
      <c r="F50" s="11" t="s">
        <v>105</v>
      </c>
      <c r="G50" s="40"/>
      <c r="H50" s="41"/>
      <c r="I50" s="40"/>
      <c r="J50" s="41"/>
      <c r="K50" s="40">
        <v>1333</v>
      </c>
      <c r="L50" s="41"/>
      <c r="M50" s="40"/>
      <c r="N50" s="41"/>
      <c r="O50" s="40"/>
      <c r="P50" s="64"/>
      <c r="Q50" s="64"/>
      <c r="R50" s="64"/>
      <c r="S50" s="49">
        <f t="shared" si="0"/>
        <v>0</v>
      </c>
      <c r="T50" s="49">
        <f t="shared" si="1"/>
        <v>1333</v>
      </c>
      <c r="U50" s="49">
        <f t="shared" si="2"/>
        <v>0</v>
      </c>
      <c r="V50" s="49">
        <f t="shared" si="3"/>
        <v>0</v>
      </c>
    </row>
    <row r="51" spans="1:22" hidden="1" x14ac:dyDescent="0.2">
      <c r="A51" s="11" t="s">
        <v>31</v>
      </c>
      <c r="B51" t="s">
        <v>147</v>
      </c>
      <c r="C51" s="24" t="s">
        <v>156</v>
      </c>
      <c r="D51" s="24" t="s">
        <v>162</v>
      </c>
      <c r="E51" s="24">
        <v>1</v>
      </c>
      <c r="F51" s="11" t="s">
        <v>31</v>
      </c>
      <c r="G51" s="40"/>
      <c r="H51" s="41"/>
      <c r="I51" s="40"/>
      <c r="J51" s="41"/>
      <c r="K51" s="40"/>
      <c r="L51" s="41">
        <v>1125</v>
      </c>
      <c r="M51" s="40">
        <v>936</v>
      </c>
      <c r="N51" s="41">
        <v>613</v>
      </c>
      <c r="O51" s="40">
        <v>1354</v>
      </c>
      <c r="P51" s="64"/>
      <c r="Q51" s="64"/>
      <c r="R51" s="64"/>
      <c r="S51" s="49">
        <f t="shared" si="0"/>
        <v>0</v>
      </c>
      <c r="T51" s="49">
        <f t="shared" si="1"/>
        <v>1125</v>
      </c>
      <c r="U51" s="49">
        <f t="shared" si="2"/>
        <v>2903</v>
      </c>
      <c r="V51" s="49">
        <f t="shared" si="3"/>
        <v>0</v>
      </c>
    </row>
    <row r="52" spans="1:22" hidden="1" x14ac:dyDescent="0.2">
      <c r="A52" s="11" t="s">
        <v>106</v>
      </c>
      <c r="B52" t="s">
        <v>154</v>
      </c>
      <c r="C52" s="24" t="s">
        <v>155</v>
      </c>
      <c r="D52" s="24" t="s">
        <v>162</v>
      </c>
      <c r="E52" s="24">
        <v>3</v>
      </c>
      <c r="F52" s="11" t="s">
        <v>106</v>
      </c>
      <c r="G52" s="40"/>
      <c r="H52" s="41">
        <v>3000</v>
      </c>
      <c r="I52" s="40"/>
      <c r="J52" s="41">
        <v>3000</v>
      </c>
      <c r="K52" s="40"/>
      <c r="L52" s="41"/>
      <c r="M52" s="40"/>
      <c r="N52" s="41"/>
      <c r="O52" s="40"/>
      <c r="P52" s="64"/>
      <c r="Q52" s="64"/>
      <c r="R52" s="64"/>
      <c r="S52" s="49">
        <f t="shared" si="0"/>
        <v>3000</v>
      </c>
      <c r="T52" s="49">
        <f t="shared" si="1"/>
        <v>3000</v>
      </c>
      <c r="U52" s="49">
        <f t="shared" si="2"/>
        <v>0</v>
      </c>
      <c r="V52" s="49">
        <f t="shared" si="3"/>
        <v>0</v>
      </c>
    </row>
    <row r="53" spans="1:22" hidden="1" x14ac:dyDescent="0.2">
      <c r="A53" s="11" t="s">
        <v>32</v>
      </c>
      <c r="B53" t="s">
        <v>147</v>
      </c>
      <c r="C53" s="29" t="s">
        <v>156</v>
      </c>
      <c r="D53" s="24" t="s">
        <v>162</v>
      </c>
      <c r="E53" s="24">
        <v>3</v>
      </c>
      <c r="F53" s="11" t="s">
        <v>32</v>
      </c>
      <c r="G53" s="42"/>
      <c r="H53" s="41"/>
      <c r="I53" s="40"/>
      <c r="J53" s="41"/>
      <c r="K53" s="40"/>
      <c r="L53" s="41">
        <v>9125</v>
      </c>
      <c r="M53" s="40">
        <v>6500</v>
      </c>
      <c r="N53" s="41"/>
      <c r="O53" s="40">
        <v>9038</v>
      </c>
      <c r="P53" s="64"/>
      <c r="Q53" s="64"/>
      <c r="R53" s="64"/>
      <c r="S53" s="49">
        <f t="shared" si="0"/>
        <v>0</v>
      </c>
      <c r="T53" s="49">
        <f t="shared" si="1"/>
        <v>9125</v>
      </c>
      <c r="U53" s="49">
        <f t="shared" si="2"/>
        <v>15538</v>
      </c>
      <c r="V53" s="49">
        <f t="shared" si="3"/>
        <v>0</v>
      </c>
    </row>
    <row r="54" spans="1:22" hidden="1" x14ac:dyDescent="0.2">
      <c r="A54" s="25" t="s">
        <v>33</v>
      </c>
      <c r="B54" t="s">
        <v>147</v>
      </c>
      <c r="C54" s="24" t="s">
        <v>158</v>
      </c>
      <c r="D54" s="24" t="s">
        <v>162</v>
      </c>
      <c r="E54" s="24">
        <v>3</v>
      </c>
      <c r="F54" s="25" t="s">
        <v>33</v>
      </c>
      <c r="G54" s="43">
        <v>3150</v>
      </c>
      <c r="H54" s="41"/>
      <c r="I54" s="40">
        <v>3500</v>
      </c>
      <c r="J54" s="41"/>
      <c r="K54" s="40"/>
      <c r="L54" s="41"/>
      <c r="M54" s="40"/>
      <c r="N54" s="41">
        <v>6500</v>
      </c>
      <c r="O54" s="40"/>
      <c r="P54" s="64"/>
      <c r="Q54" s="64"/>
      <c r="R54" s="64"/>
      <c r="S54" s="49">
        <f t="shared" si="0"/>
        <v>6650</v>
      </c>
      <c r="T54" s="49">
        <f t="shared" si="1"/>
        <v>0</v>
      </c>
      <c r="U54" s="49">
        <f t="shared" si="2"/>
        <v>6500</v>
      </c>
      <c r="V54" s="49">
        <f t="shared" si="3"/>
        <v>0</v>
      </c>
    </row>
    <row r="55" spans="1:22" hidden="1" x14ac:dyDescent="0.2">
      <c r="A55" s="11" t="s">
        <v>34</v>
      </c>
      <c r="B55" t="s">
        <v>147</v>
      </c>
      <c r="C55" s="29" t="s">
        <v>156</v>
      </c>
      <c r="D55" s="24" t="s">
        <v>162</v>
      </c>
      <c r="E55" s="28">
        <v>9</v>
      </c>
      <c r="F55" s="11" t="s">
        <v>34</v>
      </c>
      <c r="G55" s="38"/>
      <c r="H55" s="41"/>
      <c r="I55" s="40"/>
      <c r="J55" s="41"/>
      <c r="K55" s="40"/>
      <c r="L55" s="41"/>
      <c r="M55" s="40"/>
      <c r="N55" s="41"/>
      <c r="O55" s="40">
        <v>9686</v>
      </c>
      <c r="P55" s="64"/>
      <c r="Q55" s="64"/>
      <c r="R55" s="64"/>
      <c r="S55" s="49">
        <f t="shared" si="0"/>
        <v>0</v>
      </c>
      <c r="T55" s="49">
        <f t="shared" si="1"/>
        <v>0</v>
      </c>
      <c r="U55" s="49">
        <f t="shared" si="2"/>
        <v>9686</v>
      </c>
      <c r="V55" s="49">
        <f t="shared" si="3"/>
        <v>0</v>
      </c>
    </row>
    <row r="56" spans="1:22" hidden="1" x14ac:dyDescent="0.2">
      <c r="A56" s="11" t="s">
        <v>35</v>
      </c>
      <c r="B56" t="s">
        <v>147</v>
      </c>
      <c r="C56" s="24" t="s">
        <v>156</v>
      </c>
      <c r="D56" s="24" t="s">
        <v>157</v>
      </c>
      <c r="E56" s="24">
        <v>3</v>
      </c>
      <c r="F56" s="11" t="s">
        <v>35</v>
      </c>
      <c r="G56" s="40"/>
      <c r="H56" s="41"/>
      <c r="I56" s="40">
        <v>5500</v>
      </c>
      <c r="J56" s="41"/>
      <c r="K56" s="40"/>
      <c r="L56" s="41">
        <v>10950</v>
      </c>
      <c r="M56" s="40">
        <v>10950</v>
      </c>
      <c r="N56" s="41">
        <v>10350</v>
      </c>
      <c r="O56" s="40">
        <v>7750</v>
      </c>
      <c r="P56" s="64"/>
      <c r="Q56" s="64"/>
      <c r="R56" s="64"/>
      <c r="S56" s="49">
        <f t="shared" si="0"/>
        <v>5500</v>
      </c>
      <c r="T56" s="49">
        <f t="shared" si="1"/>
        <v>10950</v>
      </c>
      <c r="U56" s="49">
        <f t="shared" si="2"/>
        <v>29050</v>
      </c>
      <c r="V56" s="49">
        <f t="shared" si="3"/>
        <v>0</v>
      </c>
    </row>
    <row r="57" spans="1:22" hidden="1" x14ac:dyDescent="0.2">
      <c r="A57" s="11" t="s">
        <v>107</v>
      </c>
      <c r="B57" t="s">
        <v>154</v>
      </c>
      <c r="C57" s="24" t="s">
        <v>155</v>
      </c>
      <c r="D57" s="24" t="s">
        <v>157</v>
      </c>
      <c r="E57" s="24">
        <v>3</v>
      </c>
      <c r="F57" s="11" t="s">
        <v>107</v>
      </c>
      <c r="G57" s="40"/>
      <c r="H57" s="41">
        <v>1500</v>
      </c>
      <c r="I57" s="40"/>
      <c r="J57" s="41">
        <v>8250</v>
      </c>
      <c r="K57" s="40">
        <v>9950</v>
      </c>
      <c r="L57" s="41"/>
      <c r="M57" s="40"/>
      <c r="N57" s="41"/>
      <c r="O57" s="40"/>
      <c r="P57" s="64"/>
      <c r="Q57" s="64"/>
      <c r="R57" s="64"/>
      <c r="S57" s="49">
        <f t="shared" si="0"/>
        <v>1500</v>
      </c>
      <c r="T57" s="49">
        <f t="shared" si="1"/>
        <v>18200</v>
      </c>
      <c r="U57" s="49">
        <f t="shared" si="2"/>
        <v>0</v>
      </c>
      <c r="V57" s="49">
        <f t="shared" si="3"/>
        <v>0</v>
      </c>
    </row>
    <row r="58" spans="1:22" hidden="1" x14ac:dyDescent="0.2">
      <c r="A58" s="11" t="s">
        <v>36</v>
      </c>
      <c r="B58" t="s">
        <v>147</v>
      </c>
      <c r="C58" s="24" t="s">
        <v>158</v>
      </c>
      <c r="D58" s="24" t="s">
        <v>157</v>
      </c>
      <c r="E58" s="24">
        <v>3</v>
      </c>
      <c r="F58" s="11" t="s">
        <v>36</v>
      </c>
      <c r="G58" s="40">
        <v>2000</v>
      </c>
      <c r="H58" s="41">
        <v>3250</v>
      </c>
      <c r="I58" s="40"/>
      <c r="J58" s="41"/>
      <c r="K58" s="40"/>
      <c r="L58" s="41"/>
      <c r="M58" s="40"/>
      <c r="N58" s="41"/>
      <c r="O58" s="40"/>
      <c r="P58" s="64"/>
      <c r="Q58" s="64"/>
      <c r="R58" s="64"/>
      <c r="S58" s="49">
        <f t="shared" si="0"/>
        <v>5250</v>
      </c>
      <c r="T58" s="49">
        <f t="shared" si="1"/>
        <v>0</v>
      </c>
      <c r="U58" s="49">
        <f t="shared" si="2"/>
        <v>0</v>
      </c>
      <c r="V58" s="49">
        <f t="shared" si="3"/>
        <v>0</v>
      </c>
    </row>
    <row r="59" spans="1:22" hidden="1" x14ac:dyDescent="0.2">
      <c r="A59" s="11" t="s">
        <v>108</v>
      </c>
      <c r="B59" t="s">
        <v>154</v>
      </c>
      <c r="C59" s="24" t="s">
        <v>155</v>
      </c>
      <c r="D59" s="24" t="s">
        <v>157</v>
      </c>
      <c r="E59" s="24">
        <v>11</v>
      </c>
      <c r="F59" s="11" t="s">
        <v>108</v>
      </c>
      <c r="G59" s="40"/>
      <c r="H59" s="41"/>
      <c r="I59" s="40"/>
      <c r="J59" s="41"/>
      <c r="K59" s="40">
        <v>3088</v>
      </c>
      <c r="L59" s="41"/>
      <c r="M59" s="40"/>
      <c r="N59" s="41"/>
      <c r="O59" s="40"/>
      <c r="P59" s="64"/>
      <c r="Q59" s="64"/>
      <c r="R59" s="64"/>
      <c r="S59" s="49">
        <f t="shared" si="0"/>
        <v>0</v>
      </c>
      <c r="T59" s="49">
        <f t="shared" si="1"/>
        <v>3088</v>
      </c>
      <c r="U59" s="49">
        <f t="shared" si="2"/>
        <v>0</v>
      </c>
      <c r="V59" s="49">
        <f t="shared" si="3"/>
        <v>0</v>
      </c>
    </row>
    <row r="60" spans="1:22" hidden="1" x14ac:dyDescent="0.2">
      <c r="A60" s="11" t="s">
        <v>37</v>
      </c>
      <c r="B60" t="s">
        <v>147</v>
      </c>
      <c r="C60" s="24" t="s">
        <v>156</v>
      </c>
      <c r="D60" s="24" t="s">
        <v>157</v>
      </c>
      <c r="E60" s="24">
        <v>11</v>
      </c>
      <c r="F60" s="11" t="s">
        <v>37</v>
      </c>
      <c r="G60" s="40"/>
      <c r="H60" s="41"/>
      <c r="I60" s="40"/>
      <c r="J60" s="41"/>
      <c r="K60" s="40"/>
      <c r="L60" s="41">
        <v>75</v>
      </c>
      <c r="M60" s="40"/>
      <c r="N60" s="41"/>
      <c r="O60" s="40">
        <v>3766</v>
      </c>
      <c r="P60" s="64"/>
      <c r="Q60" s="64"/>
      <c r="R60" s="64"/>
      <c r="S60" s="49">
        <f t="shared" si="0"/>
        <v>0</v>
      </c>
      <c r="T60" s="49">
        <f t="shared" si="1"/>
        <v>75</v>
      </c>
      <c r="U60" s="49">
        <f t="shared" si="2"/>
        <v>3766</v>
      </c>
      <c r="V60" s="49">
        <f t="shared" si="3"/>
        <v>0</v>
      </c>
    </row>
    <row r="61" spans="1:22" hidden="1" x14ac:dyDescent="0.2">
      <c r="A61" s="11" t="s">
        <v>109</v>
      </c>
      <c r="B61" t="s">
        <v>154</v>
      </c>
      <c r="C61" s="24" t="s">
        <v>155</v>
      </c>
      <c r="D61" s="24" t="s">
        <v>157</v>
      </c>
      <c r="E61" s="24">
        <v>13</v>
      </c>
      <c r="F61" s="11" t="s">
        <v>109</v>
      </c>
      <c r="G61" s="40"/>
      <c r="H61" s="41">
        <v>6195</v>
      </c>
      <c r="I61" s="40"/>
      <c r="J61" s="41"/>
      <c r="K61" s="40">
        <v>2500</v>
      </c>
      <c r="L61" s="41"/>
      <c r="M61" s="40"/>
      <c r="N61" s="41"/>
      <c r="O61" s="40"/>
      <c r="P61" s="64"/>
      <c r="Q61" s="64"/>
      <c r="R61" s="64"/>
      <c r="S61" s="49">
        <f t="shared" si="0"/>
        <v>6195</v>
      </c>
      <c r="T61" s="49">
        <f t="shared" si="1"/>
        <v>2500</v>
      </c>
      <c r="U61" s="49">
        <f t="shared" si="2"/>
        <v>0</v>
      </c>
      <c r="V61" s="49">
        <f t="shared" si="3"/>
        <v>0</v>
      </c>
    </row>
    <row r="62" spans="1:22" hidden="1" x14ac:dyDescent="0.2">
      <c r="A62" s="11" t="s">
        <v>38</v>
      </c>
      <c r="B62" t="s">
        <v>147</v>
      </c>
      <c r="C62" s="24" t="s">
        <v>156</v>
      </c>
      <c r="D62" s="24" t="s">
        <v>157</v>
      </c>
      <c r="E62" s="24">
        <v>13</v>
      </c>
      <c r="F62" s="11" t="s">
        <v>38</v>
      </c>
      <c r="G62" s="44"/>
      <c r="H62" s="41"/>
      <c r="I62" s="40"/>
      <c r="J62" s="41"/>
      <c r="K62" s="40">
        <v>1000</v>
      </c>
      <c r="L62" s="41">
        <v>540</v>
      </c>
      <c r="M62" s="40">
        <v>3115</v>
      </c>
      <c r="N62" s="41">
        <v>3080</v>
      </c>
      <c r="O62" s="40"/>
      <c r="P62" s="64"/>
      <c r="Q62" s="64"/>
      <c r="R62" s="64"/>
      <c r="S62" s="49">
        <f t="shared" si="0"/>
        <v>0</v>
      </c>
      <c r="T62" s="49">
        <f t="shared" si="1"/>
        <v>1540</v>
      </c>
      <c r="U62" s="49">
        <f t="shared" si="2"/>
        <v>6195</v>
      </c>
      <c r="V62" s="49">
        <f t="shared" si="3"/>
        <v>0</v>
      </c>
    </row>
    <row r="63" spans="1:22" hidden="1" x14ac:dyDescent="0.2">
      <c r="A63" s="11" t="s">
        <v>40</v>
      </c>
      <c r="B63" t="s">
        <v>147</v>
      </c>
      <c r="C63" s="28" t="s">
        <v>156</v>
      </c>
      <c r="D63" s="24" t="s">
        <v>157</v>
      </c>
      <c r="E63" s="24">
        <v>7</v>
      </c>
      <c r="F63" s="11" t="s">
        <v>40</v>
      </c>
      <c r="G63" s="40"/>
      <c r="H63" s="41"/>
      <c r="I63" s="40"/>
      <c r="J63" s="41"/>
      <c r="K63" s="40"/>
      <c r="L63" s="41"/>
      <c r="M63" s="40"/>
      <c r="N63" s="41"/>
      <c r="O63" s="40">
        <v>2000</v>
      </c>
      <c r="P63" s="64"/>
      <c r="Q63" s="64"/>
      <c r="R63" s="64"/>
      <c r="S63" s="49">
        <f t="shared" si="0"/>
        <v>0</v>
      </c>
      <c r="T63" s="49">
        <f t="shared" si="1"/>
        <v>0</v>
      </c>
      <c r="U63" s="49">
        <f t="shared" si="2"/>
        <v>2000</v>
      </c>
      <c r="V63" s="49">
        <f t="shared" si="3"/>
        <v>0</v>
      </c>
    </row>
    <row r="64" spans="1:22" hidden="1" x14ac:dyDescent="0.2">
      <c r="A64" s="11" t="s">
        <v>39</v>
      </c>
      <c r="B64" t="s">
        <v>147</v>
      </c>
      <c r="C64" s="24" t="s">
        <v>158</v>
      </c>
      <c r="D64" s="24" t="s">
        <v>157</v>
      </c>
      <c r="E64" s="24">
        <v>7</v>
      </c>
      <c r="F64" s="11" t="s">
        <v>39</v>
      </c>
      <c r="G64" s="40">
        <v>20834</v>
      </c>
      <c r="H64" s="41"/>
      <c r="I64" s="40"/>
      <c r="J64" s="41"/>
      <c r="K64" s="40"/>
      <c r="L64" s="41"/>
      <c r="M64" s="40"/>
      <c r="N64" s="41"/>
      <c r="O64" s="40"/>
      <c r="P64" s="64"/>
      <c r="Q64" s="64"/>
      <c r="R64" s="64"/>
      <c r="S64" s="49">
        <f t="shared" si="0"/>
        <v>20834</v>
      </c>
      <c r="T64" s="49">
        <f t="shared" si="1"/>
        <v>0</v>
      </c>
      <c r="U64" s="49">
        <f t="shared" si="2"/>
        <v>0</v>
      </c>
      <c r="V64" s="49">
        <f t="shared" si="3"/>
        <v>0</v>
      </c>
    </row>
    <row r="65" spans="1:22" hidden="1" x14ac:dyDescent="0.2">
      <c r="A65" s="11" t="s">
        <v>110</v>
      </c>
      <c r="B65" t="s">
        <v>154</v>
      </c>
      <c r="C65" s="24" t="s">
        <v>155</v>
      </c>
      <c r="D65" s="24" t="s">
        <v>157</v>
      </c>
      <c r="E65" s="24">
        <v>7</v>
      </c>
      <c r="F65" s="11" t="s">
        <v>110</v>
      </c>
      <c r="G65" s="40"/>
      <c r="H65" s="41">
        <v>19500</v>
      </c>
      <c r="I65" s="40"/>
      <c r="J65" s="41">
        <v>1000</v>
      </c>
      <c r="K65" s="40"/>
      <c r="L65" s="41"/>
      <c r="M65" s="40"/>
      <c r="N65" s="41"/>
      <c r="O65" s="40"/>
      <c r="P65" s="64"/>
      <c r="Q65" s="64"/>
      <c r="R65" s="64"/>
      <c r="S65" s="49">
        <f t="shared" si="0"/>
        <v>19500</v>
      </c>
      <c r="T65" s="49">
        <f t="shared" si="1"/>
        <v>1000</v>
      </c>
      <c r="U65" s="49">
        <f t="shared" si="2"/>
        <v>0</v>
      </c>
      <c r="V65" s="49">
        <f t="shared" si="3"/>
        <v>0</v>
      </c>
    </row>
    <row r="66" spans="1:22" hidden="1" x14ac:dyDescent="0.2">
      <c r="A66" s="11" t="s">
        <v>41</v>
      </c>
      <c r="B66" t="s">
        <v>147</v>
      </c>
      <c r="C66" s="30" t="s">
        <v>158</v>
      </c>
      <c r="D66" s="24" t="s">
        <v>157</v>
      </c>
      <c r="E66" s="24">
        <v>7</v>
      </c>
      <c r="F66" s="11" t="s">
        <v>41</v>
      </c>
      <c r="G66" s="40"/>
      <c r="H66" s="41"/>
      <c r="I66" s="40">
        <v>1000</v>
      </c>
      <c r="J66" s="41"/>
      <c r="K66" s="40"/>
      <c r="L66" s="41"/>
      <c r="M66" s="40"/>
      <c r="N66" s="41"/>
      <c r="O66" s="40"/>
      <c r="P66" s="64"/>
      <c r="Q66" s="64"/>
      <c r="R66" s="64"/>
      <c r="S66" s="49">
        <f t="shared" si="0"/>
        <v>1000</v>
      </c>
      <c r="T66" s="49">
        <f t="shared" si="1"/>
        <v>0</v>
      </c>
      <c r="U66" s="49">
        <f t="shared" si="2"/>
        <v>0</v>
      </c>
      <c r="V66" s="49">
        <f t="shared" si="3"/>
        <v>0</v>
      </c>
    </row>
    <row r="67" spans="1:22" hidden="1" x14ac:dyDescent="0.2">
      <c r="A67" s="11" t="s">
        <v>42</v>
      </c>
      <c r="B67" t="s">
        <v>147</v>
      </c>
      <c r="C67" s="24" t="s">
        <v>158</v>
      </c>
      <c r="D67" s="24" t="s">
        <v>157</v>
      </c>
      <c r="E67" s="24">
        <v>6</v>
      </c>
      <c r="F67" s="11" t="s">
        <v>42</v>
      </c>
      <c r="G67" s="40">
        <v>25000</v>
      </c>
      <c r="H67" s="41"/>
      <c r="I67" s="40"/>
      <c r="J67" s="41"/>
      <c r="K67" s="40"/>
      <c r="L67" s="41"/>
      <c r="M67" s="40"/>
      <c r="N67" s="41"/>
      <c r="O67" s="40"/>
      <c r="P67" s="64"/>
      <c r="Q67" s="64"/>
      <c r="R67" s="64"/>
      <c r="S67" s="49">
        <f t="shared" ref="S67:S130" si="4">SUM(G67:I67)</f>
        <v>25000</v>
      </c>
      <c r="T67" s="49">
        <f t="shared" ref="T67:T130" si="5">SUM(J67:L67)</f>
        <v>0</v>
      </c>
      <c r="U67" s="49">
        <f t="shared" ref="U67:U130" si="6">SUM(M67:O67)</f>
        <v>0</v>
      </c>
      <c r="V67" s="49">
        <f t="shared" ref="V67:V130" si="7">SUM(P67:R67)</f>
        <v>0</v>
      </c>
    </row>
    <row r="68" spans="1:22" hidden="1" x14ac:dyDescent="0.2">
      <c r="A68" s="11" t="s">
        <v>43</v>
      </c>
      <c r="B68" t="s">
        <v>147</v>
      </c>
      <c r="C68" s="30" t="s">
        <v>156</v>
      </c>
      <c r="D68" s="24" t="s">
        <v>157</v>
      </c>
      <c r="E68" s="28">
        <v>16</v>
      </c>
      <c r="F68" s="11" t="s">
        <v>43</v>
      </c>
      <c r="G68" s="40"/>
      <c r="H68" s="41"/>
      <c r="I68" s="40"/>
      <c r="J68" s="41"/>
      <c r="K68" s="40"/>
      <c r="L68" s="41"/>
      <c r="M68" s="40">
        <v>100641</v>
      </c>
      <c r="N68" s="41"/>
      <c r="O68" s="40"/>
      <c r="P68" s="64"/>
      <c r="Q68" s="64"/>
      <c r="R68" s="64"/>
      <c r="S68" s="49">
        <f t="shared" si="4"/>
        <v>0</v>
      </c>
      <c r="T68" s="49">
        <f t="shared" si="5"/>
        <v>0</v>
      </c>
      <c r="U68" s="49">
        <f t="shared" si="6"/>
        <v>100641</v>
      </c>
      <c r="V68" s="49">
        <f t="shared" si="7"/>
        <v>0</v>
      </c>
    </row>
    <row r="69" spans="1:22" hidden="1" x14ac:dyDescent="0.2">
      <c r="A69" s="11" t="s">
        <v>44</v>
      </c>
      <c r="B69" t="s">
        <v>147</v>
      </c>
      <c r="C69" s="24" t="s">
        <v>156</v>
      </c>
      <c r="D69" s="24" t="s">
        <v>157</v>
      </c>
      <c r="E69" s="24">
        <v>17</v>
      </c>
      <c r="F69" s="11" t="s">
        <v>44</v>
      </c>
      <c r="G69" s="40"/>
      <c r="H69" s="41"/>
      <c r="I69" s="40"/>
      <c r="J69" s="41"/>
      <c r="K69" s="40"/>
      <c r="L69" s="41">
        <v>13394</v>
      </c>
      <c r="M69" s="40"/>
      <c r="N69" s="41">
        <v>9000</v>
      </c>
      <c r="O69" s="40">
        <v>7875</v>
      </c>
      <c r="P69" s="64"/>
      <c r="Q69" s="64"/>
      <c r="R69" s="64"/>
      <c r="S69" s="49">
        <f t="shared" si="4"/>
        <v>0</v>
      </c>
      <c r="T69" s="49">
        <f t="shared" si="5"/>
        <v>13394</v>
      </c>
      <c r="U69" s="49">
        <f t="shared" si="6"/>
        <v>16875</v>
      </c>
      <c r="V69" s="49">
        <f t="shared" si="7"/>
        <v>0</v>
      </c>
    </row>
    <row r="70" spans="1:22" hidden="1" x14ac:dyDescent="0.2">
      <c r="A70" s="11" t="s">
        <v>111</v>
      </c>
      <c r="B70" t="s">
        <v>154</v>
      </c>
      <c r="C70" s="24" t="s">
        <v>155</v>
      </c>
      <c r="D70" s="24" t="s">
        <v>157</v>
      </c>
      <c r="E70" s="24">
        <v>8</v>
      </c>
      <c r="F70" s="11" t="s">
        <v>111</v>
      </c>
      <c r="G70" s="40"/>
      <c r="H70" s="41"/>
      <c r="I70" s="40"/>
      <c r="J70" s="41">
        <v>4650</v>
      </c>
      <c r="K70" s="40">
        <v>4200</v>
      </c>
      <c r="L70" s="41"/>
      <c r="M70" s="40"/>
      <c r="N70" s="41"/>
      <c r="O70" s="40"/>
      <c r="P70" s="64"/>
      <c r="Q70" s="64"/>
      <c r="R70" s="64"/>
      <c r="S70" s="49">
        <f t="shared" si="4"/>
        <v>0</v>
      </c>
      <c r="T70" s="49">
        <f t="shared" si="5"/>
        <v>8850</v>
      </c>
      <c r="U70" s="49">
        <f t="shared" si="6"/>
        <v>0</v>
      </c>
      <c r="V70" s="49">
        <f t="shared" si="7"/>
        <v>0</v>
      </c>
    </row>
    <row r="71" spans="1:22" hidden="1" x14ac:dyDescent="0.2">
      <c r="A71" s="11" t="s">
        <v>45</v>
      </c>
      <c r="B71" t="s">
        <v>147</v>
      </c>
      <c r="C71" s="24" t="s">
        <v>156</v>
      </c>
      <c r="D71" s="24" t="s">
        <v>157</v>
      </c>
      <c r="E71" s="24">
        <v>8</v>
      </c>
      <c r="F71" s="11" t="s">
        <v>45</v>
      </c>
      <c r="G71" s="40"/>
      <c r="H71" s="41"/>
      <c r="I71" s="40"/>
      <c r="J71" s="41"/>
      <c r="K71" s="40"/>
      <c r="L71" s="41">
        <v>1800</v>
      </c>
      <c r="M71" s="40">
        <v>2250</v>
      </c>
      <c r="N71" s="41"/>
      <c r="O71" s="40">
        <v>2400</v>
      </c>
      <c r="P71" s="64"/>
      <c r="Q71" s="64"/>
      <c r="R71" s="64"/>
      <c r="S71" s="49">
        <f t="shared" si="4"/>
        <v>0</v>
      </c>
      <c r="T71" s="49">
        <f t="shared" si="5"/>
        <v>1800</v>
      </c>
      <c r="U71" s="49">
        <f t="shared" si="6"/>
        <v>4650</v>
      </c>
      <c r="V71" s="49">
        <f t="shared" si="7"/>
        <v>0</v>
      </c>
    </row>
    <row r="72" spans="1:22" hidden="1" x14ac:dyDescent="0.2">
      <c r="A72" s="11" t="s">
        <v>112</v>
      </c>
      <c r="B72" t="s">
        <v>154</v>
      </c>
      <c r="C72" s="24" t="s">
        <v>155</v>
      </c>
      <c r="D72" s="24" t="s">
        <v>157</v>
      </c>
      <c r="E72" s="24">
        <v>9</v>
      </c>
      <c r="F72" s="11" t="s">
        <v>112</v>
      </c>
      <c r="G72" s="40"/>
      <c r="H72" s="41"/>
      <c r="I72" s="40"/>
      <c r="J72" s="41">
        <v>5250</v>
      </c>
      <c r="K72" s="40">
        <v>5400</v>
      </c>
      <c r="L72" s="41"/>
      <c r="M72" s="40"/>
      <c r="N72" s="41"/>
      <c r="O72" s="40"/>
      <c r="P72" s="64"/>
      <c r="Q72" s="64"/>
      <c r="R72" s="64"/>
      <c r="S72" s="49">
        <f t="shared" si="4"/>
        <v>0</v>
      </c>
      <c r="T72" s="49">
        <f t="shared" si="5"/>
        <v>10650</v>
      </c>
      <c r="U72" s="49">
        <f t="shared" si="6"/>
        <v>0</v>
      </c>
      <c r="V72" s="49">
        <f t="shared" si="7"/>
        <v>0</v>
      </c>
    </row>
    <row r="73" spans="1:22" hidden="1" x14ac:dyDescent="0.2">
      <c r="A73" s="11" t="s">
        <v>46</v>
      </c>
      <c r="B73" t="s">
        <v>147</v>
      </c>
      <c r="C73" s="24" t="s">
        <v>156</v>
      </c>
      <c r="D73" s="24" t="s">
        <v>157</v>
      </c>
      <c r="E73" s="24">
        <v>9</v>
      </c>
      <c r="F73" s="11" t="s">
        <v>46</v>
      </c>
      <c r="G73" s="40"/>
      <c r="H73" s="41"/>
      <c r="I73" s="40">
        <v>4950</v>
      </c>
      <c r="J73" s="41"/>
      <c r="K73" s="40"/>
      <c r="L73" s="41">
        <v>6900</v>
      </c>
      <c r="M73" s="40">
        <v>6900</v>
      </c>
      <c r="N73" s="41">
        <v>7550</v>
      </c>
      <c r="O73" s="40">
        <v>7200</v>
      </c>
      <c r="P73" s="64"/>
      <c r="Q73" s="64"/>
      <c r="R73" s="64"/>
      <c r="S73" s="49">
        <f t="shared" si="4"/>
        <v>4950</v>
      </c>
      <c r="T73" s="49">
        <f t="shared" si="5"/>
        <v>6900</v>
      </c>
      <c r="U73" s="49">
        <f t="shared" si="6"/>
        <v>21650</v>
      </c>
      <c r="V73" s="49">
        <f t="shared" si="7"/>
        <v>0</v>
      </c>
    </row>
    <row r="74" spans="1:22" hidden="1" x14ac:dyDescent="0.2">
      <c r="A74" s="11" t="s">
        <v>47</v>
      </c>
      <c r="B74" t="s">
        <v>147</v>
      </c>
      <c r="C74" s="24" t="s">
        <v>158</v>
      </c>
      <c r="D74" s="24" t="s">
        <v>157</v>
      </c>
      <c r="E74" s="24">
        <v>9</v>
      </c>
      <c r="F74" s="11" t="s">
        <v>47</v>
      </c>
      <c r="G74" s="40">
        <v>6000</v>
      </c>
      <c r="H74" s="41">
        <v>6000</v>
      </c>
      <c r="I74" s="40"/>
      <c r="J74" s="41"/>
      <c r="K74" s="40"/>
      <c r="L74" s="41"/>
      <c r="M74" s="40"/>
      <c r="N74" s="41"/>
      <c r="O74" s="40"/>
      <c r="P74" s="64"/>
      <c r="Q74" s="64"/>
      <c r="R74" s="64"/>
      <c r="S74" s="49">
        <f t="shared" si="4"/>
        <v>12000</v>
      </c>
      <c r="T74" s="49">
        <f t="shared" si="5"/>
        <v>0</v>
      </c>
      <c r="U74" s="49">
        <f t="shared" si="6"/>
        <v>0</v>
      </c>
      <c r="V74" s="49">
        <f t="shared" si="7"/>
        <v>0</v>
      </c>
    </row>
    <row r="75" spans="1:22" hidden="1" x14ac:dyDescent="0.2">
      <c r="A75" s="11" t="s">
        <v>49</v>
      </c>
      <c r="B75" t="s">
        <v>147</v>
      </c>
      <c r="C75" s="24" t="s">
        <v>156</v>
      </c>
      <c r="D75" s="24" t="s">
        <v>157</v>
      </c>
      <c r="E75" s="24">
        <v>18</v>
      </c>
      <c r="F75" s="11" t="s">
        <v>49</v>
      </c>
      <c r="G75" s="40"/>
      <c r="H75" s="41"/>
      <c r="I75" s="40">
        <v>300</v>
      </c>
      <c r="J75" s="41"/>
      <c r="K75" s="40"/>
      <c r="L75" s="41">
        <v>53</v>
      </c>
      <c r="M75" s="40">
        <v>300</v>
      </c>
      <c r="N75" s="41"/>
      <c r="O75" s="40"/>
      <c r="P75" s="64"/>
      <c r="Q75" s="64"/>
      <c r="R75" s="64"/>
      <c r="S75" s="49">
        <f t="shared" si="4"/>
        <v>300</v>
      </c>
      <c r="T75" s="49">
        <f t="shared" si="5"/>
        <v>53</v>
      </c>
      <c r="U75" s="49">
        <f t="shared" si="6"/>
        <v>300</v>
      </c>
      <c r="V75" s="49">
        <f t="shared" si="7"/>
        <v>0</v>
      </c>
    </row>
    <row r="76" spans="1:22" hidden="1" x14ac:dyDescent="0.2">
      <c r="A76" s="11" t="s">
        <v>113</v>
      </c>
      <c r="B76" t="s">
        <v>154</v>
      </c>
      <c r="C76" s="24" t="s">
        <v>155</v>
      </c>
      <c r="D76" s="24" t="s">
        <v>157</v>
      </c>
      <c r="E76" s="24">
        <v>18</v>
      </c>
      <c r="F76" s="11" t="s">
        <v>113</v>
      </c>
      <c r="G76" s="40">
        <v>12000</v>
      </c>
      <c r="H76" s="41">
        <v>7500</v>
      </c>
      <c r="I76" s="40"/>
      <c r="J76" s="41"/>
      <c r="K76" s="40">
        <v>3700</v>
      </c>
      <c r="L76" s="41"/>
      <c r="M76" s="40"/>
      <c r="N76" s="41"/>
      <c r="O76" s="40"/>
      <c r="P76" s="64"/>
      <c r="Q76" s="64"/>
      <c r="R76" s="64"/>
      <c r="S76" s="49">
        <f t="shared" si="4"/>
        <v>19500</v>
      </c>
      <c r="T76" s="49">
        <f t="shared" si="5"/>
        <v>3700</v>
      </c>
      <c r="U76" s="49">
        <f t="shared" si="6"/>
        <v>0</v>
      </c>
      <c r="V76" s="49">
        <f t="shared" si="7"/>
        <v>0</v>
      </c>
    </row>
    <row r="77" spans="1:22" hidden="1" x14ac:dyDescent="0.2">
      <c r="A77" s="11" t="s">
        <v>48</v>
      </c>
      <c r="B77" t="s">
        <v>147</v>
      </c>
      <c r="C77" s="24" t="s">
        <v>158</v>
      </c>
      <c r="D77" s="24" t="s">
        <v>157</v>
      </c>
      <c r="E77" s="24">
        <v>18</v>
      </c>
      <c r="F77" s="11" t="s">
        <v>48</v>
      </c>
      <c r="G77" s="40"/>
      <c r="H77" s="41"/>
      <c r="I77" s="40">
        <v>14550</v>
      </c>
      <c r="J77" s="41"/>
      <c r="K77" s="40"/>
      <c r="L77" s="41"/>
      <c r="M77" s="40"/>
      <c r="N77" s="41"/>
      <c r="O77" s="40"/>
      <c r="P77" s="64"/>
      <c r="Q77" s="64"/>
      <c r="R77" s="64"/>
      <c r="S77" s="49">
        <f t="shared" si="4"/>
        <v>14550</v>
      </c>
      <c r="T77" s="49">
        <f t="shared" si="5"/>
        <v>0</v>
      </c>
      <c r="U77" s="49">
        <f t="shared" si="6"/>
        <v>0</v>
      </c>
      <c r="V77" s="49">
        <f t="shared" si="7"/>
        <v>0</v>
      </c>
    </row>
    <row r="78" spans="1:22" hidden="1" x14ac:dyDescent="0.2">
      <c r="A78" s="11" t="s">
        <v>50</v>
      </c>
      <c r="B78" t="s">
        <v>147</v>
      </c>
      <c r="C78" s="29" t="s">
        <v>156</v>
      </c>
      <c r="D78" s="24" t="s">
        <v>157</v>
      </c>
      <c r="E78" s="31">
        <v>13</v>
      </c>
      <c r="F78" s="11" t="s">
        <v>50</v>
      </c>
      <c r="G78" s="40"/>
      <c r="H78" s="41"/>
      <c r="I78" s="40"/>
      <c r="J78" s="41"/>
      <c r="K78" s="40"/>
      <c r="L78" s="41"/>
      <c r="M78" s="40"/>
      <c r="N78" s="41">
        <v>1000</v>
      </c>
      <c r="O78" s="40"/>
      <c r="P78" s="64"/>
      <c r="Q78" s="64"/>
      <c r="R78" s="64"/>
      <c r="S78" s="49">
        <f t="shared" si="4"/>
        <v>0</v>
      </c>
      <c r="T78" s="49">
        <f t="shared" si="5"/>
        <v>0</v>
      </c>
      <c r="U78" s="49">
        <f t="shared" si="6"/>
        <v>1000</v>
      </c>
      <c r="V78" s="49">
        <f t="shared" si="7"/>
        <v>0</v>
      </c>
    </row>
    <row r="79" spans="1:22" hidden="1" x14ac:dyDescent="0.2">
      <c r="A79" s="11" t="s">
        <v>51</v>
      </c>
      <c r="B79" t="s">
        <v>147</v>
      </c>
      <c r="C79" s="29" t="s">
        <v>156</v>
      </c>
      <c r="D79" s="31" t="s">
        <v>157</v>
      </c>
      <c r="E79" s="31">
        <v>19</v>
      </c>
      <c r="F79" s="11" t="s">
        <v>51</v>
      </c>
      <c r="G79" s="40"/>
      <c r="H79" s="41"/>
      <c r="I79" s="40"/>
      <c r="J79" s="41"/>
      <c r="K79" s="40"/>
      <c r="L79" s="41"/>
      <c r="M79" s="40">
        <v>13500</v>
      </c>
      <c r="N79" s="41">
        <v>10000</v>
      </c>
      <c r="O79" s="40"/>
      <c r="P79" s="64"/>
      <c r="Q79" s="64"/>
      <c r="R79" s="64"/>
      <c r="S79" s="49">
        <f t="shared" si="4"/>
        <v>0</v>
      </c>
      <c r="T79" s="49">
        <f t="shared" si="5"/>
        <v>0</v>
      </c>
      <c r="U79" s="49">
        <f t="shared" si="6"/>
        <v>23500</v>
      </c>
      <c r="V79" s="49">
        <f t="shared" si="7"/>
        <v>0</v>
      </c>
    </row>
    <row r="80" spans="1:22" hidden="1" x14ac:dyDescent="0.2">
      <c r="A80" s="11" t="s">
        <v>114</v>
      </c>
      <c r="B80" t="s">
        <v>154</v>
      </c>
      <c r="C80" s="24" t="s">
        <v>155</v>
      </c>
      <c r="D80" s="31" t="s">
        <v>157</v>
      </c>
      <c r="E80" s="31">
        <v>19</v>
      </c>
      <c r="F80" s="11" t="s">
        <v>114</v>
      </c>
      <c r="G80" s="38"/>
      <c r="H80" s="39"/>
      <c r="I80" s="38"/>
      <c r="J80" s="39">
        <v>15000</v>
      </c>
      <c r="K80" s="38"/>
      <c r="L80" s="39"/>
      <c r="M80" s="38"/>
      <c r="N80" s="39"/>
      <c r="O80" s="38"/>
      <c r="P80" s="64"/>
      <c r="Q80" s="64"/>
      <c r="R80" s="64"/>
      <c r="S80" s="49">
        <f t="shared" si="4"/>
        <v>0</v>
      </c>
      <c r="T80" s="49">
        <f t="shared" si="5"/>
        <v>15000</v>
      </c>
      <c r="U80" s="49">
        <f t="shared" si="6"/>
        <v>0</v>
      </c>
      <c r="V80" s="49">
        <f t="shared" si="7"/>
        <v>0</v>
      </c>
    </row>
    <row r="81" spans="1:22" hidden="1" x14ac:dyDescent="0.2">
      <c r="A81" s="11" t="s">
        <v>115</v>
      </c>
      <c r="B81" t="s">
        <v>154</v>
      </c>
      <c r="C81" s="24" t="s">
        <v>155</v>
      </c>
      <c r="D81" s="28" t="s">
        <v>157</v>
      </c>
      <c r="E81" s="24">
        <v>12</v>
      </c>
      <c r="F81" s="11" t="s">
        <v>115</v>
      </c>
      <c r="G81" s="40"/>
      <c r="H81" s="41">
        <v>1646</v>
      </c>
      <c r="I81" s="40"/>
      <c r="J81" s="41"/>
      <c r="K81" s="40"/>
      <c r="L81" s="41"/>
      <c r="M81" s="40"/>
      <c r="N81" s="41"/>
      <c r="O81" s="40"/>
      <c r="P81" s="64"/>
      <c r="Q81" s="64"/>
      <c r="R81" s="64"/>
      <c r="S81" s="49">
        <f t="shared" si="4"/>
        <v>1646</v>
      </c>
      <c r="T81" s="49">
        <f t="shared" si="5"/>
        <v>0</v>
      </c>
      <c r="U81" s="49">
        <f t="shared" si="6"/>
        <v>0</v>
      </c>
      <c r="V81" s="49">
        <f t="shared" si="7"/>
        <v>0</v>
      </c>
    </row>
    <row r="82" spans="1:22" hidden="1" x14ac:dyDescent="0.2">
      <c r="A82" s="11" t="s">
        <v>116</v>
      </c>
      <c r="B82" t="s">
        <v>154</v>
      </c>
      <c r="C82" s="28" t="s">
        <v>155</v>
      </c>
      <c r="D82" s="28" t="s">
        <v>157</v>
      </c>
      <c r="E82" s="24">
        <v>1</v>
      </c>
      <c r="F82" s="11" t="s">
        <v>116</v>
      </c>
      <c r="G82" s="38">
        <v>7984</v>
      </c>
      <c r="H82" s="39">
        <v>246</v>
      </c>
      <c r="I82" s="38"/>
      <c r="J82" s="39">
        <v>29013</v>
      </c>
      <c r="K82" s="38">
        <v>6316</v>
      </c>
      <c r="L82" s="39"/>
      <c r="M82" s="38"/>
      <c r="N82" s="39"/>
      <c r="O82" s="38"/>
      <c r="P82" s="64"/>
      <c r="Q82" s="64"/>
      <c r="R82" s="64"/>
      <c r="S82" s="49">
        <f t="shared" si="4"/>
        <v>8230</v>
      </c>
      <c r="T82" s="49">
        <f t="shared" si="5"/>
        <v>35329</v>
      </c>
      <c r="U82" s="49">
        <f t="shared" si="6"/>
        <v>0</v>
      </c>
      <c r="V82" s="49">
        <f t="shared" si="7"/>
        <v>0</v>
      </c>
    </row>
    <row r="83" spans="1:22" hidden="1" x14ac:dyDescent="0.2">
      <c r="A83" s="11" t="s">
        <v>117</v>
      </c>
      <c r="B83" t="s">
        <v>154</v>
      </c>
      <c r="C83" s="28" t="s">
        <v>160</v>
      </c>
      <c r="D83" s="28" t="s">
        <v>157</v>
      </c>
      <c r="E83" s="24">
        <v>1</v>
      </c>
      <c r="F83" s="11" t="s">
        <v>117</v>
      </c>
      <c r="G83" s="40"/>
      <c r="H83" s="41"/>
      <c r="I83" s="40">
        <v>6470</v>
      </c>
      <c r="J83" s="41">
        <v>11530</v>
      </c>
      <c r="K83" s="40">
        <v>15000</v>
      </c>
      <c r="L83" s="41"/>
      <c r="M83" s="40"/>
      <c r="N83" s="41"/>
      <c r="O83" s="40"/>
      <c r="P83" s="64"/>
      <c r="Q83" s="64"/>
      <c r="R83" s="64"/>
      <c r="S83" s="49">
        <f t="shared" si="4"/>
        <v>6470</v>
      </c>
      <c r="T83" s="49">
        <f t="shared" si="5"/>
        <v>26530</v>
      </c>
      <c r="U83" s="49">
        <f t="shared" si="6"/>
        <v>0</v>
      </c>
      <c r="V83" s="49">
        <f t="shared" si="7"/>
        <v>0</v>
      </c>
    </row>
    <row r="84" spans="1:22" hidden="1" x14ac:dyDescent="0.2">
      <c r="A84" s="11" t="s">
        <v>52</v>
      </c>
      <c r="B84" t="s">
        <v>147</v>
      </c>
      <c r="C84" s="28" t="s">
        <v>156</v>
      </c>
      <c r="D84" s="28" t="s">
        <v>157</v>
      </c>
      <c r="E84" s="24">
        <v>1</v>
      </c>
      <c r="F84" s="11" t="s">
        <v>52</v>
      </c>
      <c r="G84" s="40"/>
      <c r="H84" s="41"/>
      <c r="I84" s="40"/>
      <c r="J84" s="41"/>
      <c r="K84" s="40"/>
      <c r="L84" s="41">
        <v>25802</v>
      </c>
      <c r="M84" s="40">
        <v>16036</v>
      </c>
      <c r="N84" s="41">
        <v>14843</v>
      </c>
      <c r="O84" s="40">
        <v>25802</v>
      </c>
      <c r="P84" s="64"/>
      <c r="Q84" s="64"/>
      <c r="R84" s="64"/>
      <c r="S84" s="49">
        <f t="shared" si="4"/>
        <v>0</v>
      </c>
      <c r="T84" s="49">
        <f t="shared" si="5"/>
        <v>25802</v>
      </c>
      <c r="U84" s="49">
        <f t="shared" si="6"/>
        <v>56681</v>
      </c>
      <c r="V84" s="49">
        <f t="shared" si="7"/>
        <v>0</v>
      </c>
    </row>
    <row r="85" spans="1:22" hidden="1" x14ac:dyDescent="0.2">
      <c r="A85" s="11" t="s">
        <v>53</v>
      </c>
      <c r="B85" t="s">
        <v>147</v>
      </c>
      <c r="C85" s="28" t="s">
        <v>158</v>
      </c>
      <c r="D85" s="28" t="s">
        <v>157</v>
      </c>
      <c r="E85" s="24">
        <v>1</v>
      </c>
      <c r="F85" s="11" t="s">
        <v>53</v>
      </c>
      <c r="G85" s="40"/>
      <c r="H85" s="41"/>
      <c r="I85" s="40">
        <v>4530</v>
      </c>
      <c r="J85" s="41"/>
      <c r="K85" s="40"/>
      <c r="L85" s="41"/>
      <c r="M85" s="40"/>
      <c r="N85" s="41"/>
      <c r="O85" s="40"/>
      <c r="P85" s="64"/>
      <c r="Q85" s="64"/>
      <c r="R85" s="64"/>
      <c r="S85" s="49">
        <f t="shared" si="4"/>
        <v>4530</v>
      </c>
      <c r="T85" s="49">
        <f t="shared" si="5"/>
        <v>0</v>
      </c>
      <c r="U85" s="49">
        <f t="shared" si="6"/>
        <v>0</v>
      </c>
      <c r="V85" s="49">
        <f t="shared" si="7"/>
        <v>0</v>
      </c>
    </row>
    <row r="86" spans="1:22" hidden="1" x14ac:dyDescent="0.2">
      <c r="A86" s="11" t="s">
        <v>118</v>
      </c>
      <c r="B86" t="s">
        <v>154</v>
      </c>
      <c r="C86" s="28" t="s">
        <v>155</v>
      </c>
      <c r="D86" s="28" t="s">
        <v>157</v>
      </c>
      <c r="E86" s="24">
        <v>20</v>
      </c>
      <c r="F86" s="11" t="s">
        <v>118</v>
      </c>
      <c r="G86" s="40"/>
      <c r="H86" s="41"/>
      <c r="I86" s="40"/>
      <c r="J86" s="41">
        <v>120</v>
      </c>
      <c r="K86" s="40"/>
      <c r="L86" s="41"/>
      <c r="M86" s="40"/>
      <c r="N86" s="41"/>
      <c r="O86" s="40"/>
      <c r="P86" s="64"/>
      <c r="Q86" s="64"/>
      <c r="R86" s="64"/>
      <c r="S86" s="49">
        <f t="shared" si="4"/>
        <v>0</v>
      </c>
      <c r="T86" s="49">
        <f t="shared" si="5"/>
        <v>120</v>
      </c>
      <c r="U86" s="49">
        <f t="shared" si="6"/>
        <v>0</v>
      </c>
      <c r="V86" s="49">
        <f t="shared" si="7"/>
        <v>0</v>
      </c>
    </row>
    <row r="87" spans="1:22" hidden="1" x14ac:dyDescent="0.2">
      <c r="A87" s="11" t="s">
        <v>54</v>
      </c>
      <c r="B87" t="s">
        <v>147</v>
      </c>
      <c r="C87" s="28" t="s">
        <v>156</v>
      </c>
      <c r="D87" s="28" t="s">
        <v>157</v>
      </c>
      <c r="E87" s="24">
        <v>20</v>
      </c>
      <c r="F87" s="11" t="s">
        <v>54</v>
      </c>
      <c r="G87" s="40"/>
      <c r="H87" s="41"/>
      <c r="I87" s="40"/>
      <c r="J87" s="41"/>
      <c r="K87" s="40"/>
      <c r="L87" s="41">
        <v>300</v>
      </c>
      <c r="M87" s="40"/>
      <c r="N87" s="41"/>
      <c r="O87" s="40"/>
      <c r="P87" s="64"/>
      <c r="Q87" s="64"/>
      <c r="R87" s="64"/>
      <c r="S87" s="49">
        <f t="shared" si="4"/>
        <v>0</v>
      </c>
      <c r="T87" s="49">
        <f t="shared" si="5"/>
        <v>300</v>
      </c>
      <c r="U87" s="49">
        <f t="shared" si="6"/>
        <v>0</v>
      </c>
      <c r="V87" s="49">
        <f t="shared" si="7"/>
        <v>0</v>
      </c>
    </row>
    <row r="88" spans="1:22" hidden="1" x14ac:dyDescent="0.2">
      <c r="A88" s="26" t="s">
        <v>55</v>
      </c>
      <c r="B88" t="s">
        <v>147</v>
      </c>
      <c r="C88" s="28" t="s">
        <v>158</v>
      </c>
      <c r="D88" s="28" t="s">
        <v>157</v>
      </c>
      <c r="E88" s="24">
        <v>20</v>
      </c>
      <c r="F88" s="26" t="s">
        <v>55</v>
      </c>
      <c r="G88" s="44">
        <v>3565</v>
      </c>
      <c r="H88" s="41"/>
      <c r="I88" s="40"/>
      <c r="J88" s="41"/>
      <c r="K88" s="40"/>
      <c r="L88" s="41"/>
      <c r="M88" s="40"/>
      <c r="N88" s="41"/>
      <c r="O88" s="40"/>
      <c r="P88" s="64"/>
      <c r="Q88" s="64"/>
      <c r="R88" s="64"/>
      <c r="S88" s="49">
        <f t="shared" si="4"/>
        <v>3565</v>
      </c>
      <c r="T88" s="49">
        <f t="shared" si="5"/>
        <v>0</v>
      </c>
      <c r="U88" s="49">
        <f t="shared" si="6"/>
        <v>0</v>
      </c>
      <c r="V88" s="49">
        <f t="shared" si="7"/>
        <v>0</v>
      </c>
    </row>
    <row r="89" spans="1:22" hidden="1" x14ac:dyDescent="0.2">
      <c r="A89" s="11" t="s">
        <v>56</v>
      </c>
      <c r="B89" t="s">
        <v>147</v>
      </c>
      <c r="C89" s="28" t="s">
        <v>156</v>
      </c>
      <c r="D89" s="28" t="s">
        <v>157</v>
      </c>
      <c r="E89" s="24">
        <v>21</v>
      </c>
      <c r="F89" s="11" t="s">
        <v>56</v>
      </c>
      <c r="G89" s="40"/>
      <c r="H89" s="41"/>
      <c r="I89" s="40"/>
      <c r="J89" s="41"/>
      <c r="K89" s="40"/>
      <c r="L89" s="41">
        <v>50</v>
      </c>
      <c r="M89" s="40"/>
      <c r="N89" s="41"/>
      <c r="O89" s="40"/>
      <c r="P89" s="64"/>
      <c r="Q89" s="64"/>
      <c r="R89" s="64"/>
      <c r="S89" s="49">
        <f t="shared" si="4"/>
        <v>0</v>
      </c>
      <c r="T89" s="49">
        <f t="shared" si="5"/>
        <v>50</v>
      </c>
      <c r="U89" s="49">
        <f t="shared" si="6"/>
        <v>0</v>
      </c>
      <c r="V89" s="49">
        <f t="shared" si="7"/>
        <v>0</v>
      </c>
    </row>
    <row r="90" spans="1:22" hidden="1" x14ac:dyDescent="0.2">
      <c r="A90" s="11" t="s">
        <v>57</v>
      </c>
      <c r="B90" t="s">
        <v>147</v>
      </c>
      <c r="C90" s="28" t="s">
        <v>156</v>
      </c>
      <c r="D90" s="28" t="s">
        <v>157</v>
      </c>
      <c r="E90" s="24">
        <v>8</v>
      </c>
      <c r="F90" s="11" t="s">
        <v>57</v>
      </c>
      <c r="G90" s="40"/>
      <c r="H90" s="41"/>
      <c r="I90" s="40"/>
      <c r="J90" s="41"/>
      <c r="K90" s="40"/>
      <c r="L90" s="41"/>
      <c r="M90" s="40">
        <v>11250</v>
      </c>
      <c r="N90" s="41"/>
      <c r="O90" s="40">
        <v>450</v>
      </c>
      <c r="P90" s="64"/>
      <c r="Q90" s="64"/>
      <c r="R90" s="64"/>
      <c r="S90" s="49">
        <f t="shared" si="4"/>
        <v>0</v>
      </c>
      <c r="T90" s="49">
        <f t="shared" si="5"/>
        <v>0</v>
      </c>
      <c r="U90" s="49">
        <f t="shared" si="6"/>
        <v>11700</v>
      </c>
      <c r="V90" s="49">
        <f t="shared" si="7"/>
        <v>0</v>
      </c>
    </row>
    <row r="91" spans="1:22" hidden="1" x14ac:dyDescent="0.2">
      <c r="A91" s="11" t="s">
        <v>58</v>
      </c>
      <c r="B91" t="s">
        <v>147</v>
      </c>
      <c r="C91" s="28" t="s">
        <v>156</v>
      </c>
      <c r="D91" s="28" t="s">
        <v>157</v>
      </c>
      <c r="E91" s="24">
        <v>20</v>
      </c>
      <c r="F91" s="11" t="s">
        <v>58</v>
      </c>
      <c r="G91" s="40"/>
      <c r="H91" s="41"/>
      <c r="I91" s="40">
        <v>5550</v>
      </c>
      <c r="J91" s="41"/>
      <c r="K91" s="40"/>
      <c r="L91" s="41"/>
      <c r="M91" s="40"/>
      <c r="N91" s="41"/>
      <c r="O91" s="40"/>
      <c r="P91" s="64"/>
      <c r="Q91" s="64"/>
      <c r="R91" s="64"/>
      <c r="S91" s="49">
        <f t="shared" si="4"/>
        <v>5550</v>
      </c>
      <c r="T91" s="49">
        <f t="shared" si="5"/>
        <v>0</v>
      </c>
      <c r="U91" s="49">
        <f t="shared" si="6"/>
        <v>0</v>
      </c>
      <c r="V91" s="49">
        <f t="shared" si="7"/>
        <v>0</v>
      </c>
    </row>
    <row r="92" spans="1:22" hidden="1" x14ac:dyDescent="0.2">
      <c r="A92" s="11" t="s">
        <v>119</v>
      </c>
      <c r="B92" t="s">
        <v>154</v>
      </c>
      <c r="C92" s="30" t="s">
        <v>155</v>
      </c>
      <c r="D92" s="28" t="s">
        <v>157</v>
      </c>
      <c r="E92" s="24">
        <v>12</v>
      </c>
      <c r="F92" s="11" t="s">
        <v>119</v>
      </c>
      <c r="G92" s="40"/>
      <c r="H92" s="41"/>
      <c r="I92" s="40"/>
      <c r="J92" s="41">
        <v>29095</v>
      </c>
      <c r="K92" s="40">
        <v>6080.25</v>
      </c>
      <c r="L92" s="41"/>
      <c r="M92" s="40"/>
      <c r="N92" s="41"/>
      <c r="O92" s="40"/>
      <c r="P92" s="64"/>
      <c r="Q92" s="64"/>
      <c r="R92" s="64"/>
      <c r="S92" s="49">
        <f t="shared" si="4"/>
        <v>0</v>
      </c>
      <c r="T92" s="49">
        <f t="shared" si="5"/>
        <v>35175.25</v>
      </c>
      <c r="U92" s="49">
        <f t="shared" si="6"/>
        <v>0</v>
      </c>
      <c r="V92" s="49">
        <f t="shared" si="7"/>
        <v>0</v>
      </c>
    </row>
    <row r="93" spans="1:22" hidden="1" x14ac:dyDescent="0.2">
      <c r="A93" s="11" t="s">
        <v>120</v>
      </c>
      <c r="B93" t="s">
        <v>154</v>
      </c>
      <c r="C93" s="30" t="s">
        <v>160</v>
      </c>
      <c r="D93" s="28" t="s">
        <v>157</v>
      </c>
      <c r="E93" s="24">
        <v>12</v>
      </c>
      <c r="F93" s="11" t="s">
        <v>120</v>
      </c>
      <c r="G93" s="40"/>
      <c r="H93" s="41"/>
      <c r="I93" s="40"/>
      <c r="J93" s="41">
        <v>7340</v>
      </c>
      <c r="K93" s="40">
        <v>2960</v>
      </c>
      <c r="L93" s="41"/>
      <c r="M93" s="40"/>
      <c r="N93" s="41"/>
      <c r="O93" s="40"/>
      <c r="P93" s="64"/>
      <c r="Q93" s="64"/>
      <c r="R93" s="64"/>
      <c r="S93" s="49">
        <f t="shared" si="4"/>
        <v>0</v>
      </c>
      <c r="T93" s="49">
        <f t="shared" si="5"/>
        <v>10300</v>
      </c>
      <c r="U93" s="49">
        <f t="shared" si="6"/>
        <v>0</v>
      </c>
      <c r="V93" s="49">
        <f t="shared" si="7"/>
        <v>0</v>
      </c>
    </row>
    <row r="94" spans="1:22" hidden="1" x14ac:dyDescent="0.2">
      <c r="A94" s="11" t="s">
        <v>59</v>
      </c>
      <c r="B94" t="s">
        <v>147</v>
      </c>
      <c r="C94" s="30" t="s">
        <v>156</v>
      </c>
      <c r="D94" s="28" t="s">
        <v>157</v>
      </c>
      <c r="E94" s="24">
        <v>12</v>
      </c>
      <c r="F94" s="11" t="s">
        <v>59</v>
      </c>
      <c r="G94" s="40"/>
      <c r="H94" s="41"/>
      <c r="I94" s="40"/>
      <c r="J94" s="41"/>
      <c r="K94" s="40"/>
      <c r="L94" s="41">
        <v>44251</v>
      </c>
      <c r="M94" s="40">
        <v>11913</v>
      </c>
      <c r="N94" s="41">
        <v>8106</v>
      </c>
      <c r="O94" s="40">
        <v>4719</v>
      </c>
      <c r="P94" s="64"/>
      <c r="Q94" s="64"/>
      <c r="R94" s="64"/>
      <c r="S94" s="49">
        <f t="shared" si="4"/>
        <v>0</v>
      </c>
      <c r="T94" s="49">
        <f t="shared" si="5"/>
        <v>44251</v>
      </c>
      <c r="U94" s="49">
        <f t="shared" si="6"/>
        <v>24738</v>
      </c>
      <c r="V94" s="49">
        <f t="shared" si="7"/>
        <v>0</v>
      </c>
    </row>
    <row r="95" spans="1:22" hidden="1" x14ac:dyDescent="0.2">
      <c r="A95" s="11" t="s">
        <v>60</v>
      </c>
      <c r="B95" t="s">
        <v>147</v>
      </c>
      <c r="C95" s="30" t="s">
        <v>158</v>
      </c>
      <c r="D95" s="28" t="s">
        <v>157</v>
      </c>
      <c r="E95" s="24">
        <v>12</v>
      </c>
      <c r="F95" s="11" t="s">
        <v>60</v>
      </c>
      <c r="G95" s="40">
        <v>3391</v>
      </c>
      <c r="H95" s="41"/>
      <c r="I95" s="40"/>
      <c r="J95" s="41"/>
      <c r="K95" s="40"/>
      <c r="L95" s="41"/>
      <c r="M95" s="40"/>
      <c r="N95" s="41"/>
      <c r="O95" s="40"/>
      <c r="P95" s="64"/>
      <c r="Q95" s="64"/>
      <c r="R95" s="64"/>
      <c r="S95" s="49">
        <f t="shared" si="4"/>
        <v>3391</v>
      </c>
      <c r="T95" s="49">
        <f t="shared" si="5"/>
        <v>0</v>
      </c>
      <c r="U95" s="49">
        <f t="shared" si="6"/>
        <v>0</v>
      </c>
      <c r="V95" s="49">
        <f t="shared" si="7"/>
        <v>0</v>
      </c>
    </row>
    <row r="96" spans="1:22" hidden="1" x14ac:dyDescent="0.2">
      <c r="A96" s="11" t="s">
        <v>121</v>
      </c>
      <c r="B96" t="s">
        <v>154</v>
      </c>
      <c r="C96" s="30" t="s">
        <v>160</v>
      </c>
      <c r="D96" s="28" t="s">
        <v>157</v>
      </c>
      <c r="E96" s="24">
        <v>2</v>
      </c>
      <c r="F96" s="11" t="s">
        <v>121</v>
      </c>
      <c r="G96" s="40">
        <v>12000</v>
      </c>
      <c r="H96" s="41">
        <v>12000</v>
      </c>
      <c r="I96" s="40">
        <v>4000</v>
      </c>
      <c r="J96" s="41">
        <v>20000</v>
      </c>
      <c r="K96" s="40">
        <v>4000</v>
      </c>
      <c r="L96" s="41">
        <v>12000</v>
      </c>
      <c r="M96" s="40"/>
      <c r="N96" s="41">
        <v>12000</v>
      </c>
      <c r="O96" s="40">
        <v>7900</v>
      </c>
      <c r="P96" s="64"/>
      <c r="Q96" s="64"/>
      <c r="R96" s="64"/>
      <c r="S96" s="49">
        <f t="shared" si="4"/>
        <v>28000</v>
      </c>
      <c r="T96" s="49">
        <f t="shared" si="5"/>
        <v>36000</v>
      </c>
      <c r="U96" s="49">
        <f t="shared" si="6"/>
        <v>19900</v>
      </c>
      <c r="V96" s="49">
        <f t="shared" si="7"/>
        <v>0</v>
      </c>
    </row>
    <row r="97" spans="1:22" hidden="1" x14ac:dyDescent="0.2">
      <c r="A97" s="11" t="s">
        <v>61</v>
      </c>
      <c r="B97" t="s">
        <v>147</v>
      </c>
      <c r="C97" s="30" t="s">
        <v>156</v>
      </c>
      <c r="D97" s="28" t="s">
        <v>157</v>
      </c>
      <c r="E97" s="24">
        <v>2</v>
      </c>
      <c r="F97" s="11" t="s">
        <v>61</v>
      </c>
      <c r="G97" s="40"/>
      <c r="H97" s="41"/>
      <c r="I97" s="40"/>
      <c r="J97" s="41"/>
      <c r="K97" s="40"/>
      <c r="L97" s="41">
        <v>43190</v>
      </c>
      <c r="M97" s="40">
        <v>47190</v>
      </c>
      <c r="N97" s="41">
        <v>42750</v>
      </c>
      <c r="O97" s="40">
        <v>58423</v>
      </c>
      <c r="P97" s="64"/>
      <c r="Q97" s="64"/>
      <c r="R97" s="64"/>
      <c r="S97" s="49">
        <f t="shared" si="4"/>
        <v>0</v>
      </c>
      <c r="T97" s="49">
        <f t="shared" si="5"/>
        <v>43190</v>
      </c>
      <c r="U97" s="49">
        <f t="shared" si="6"/>
        <v>148363</v>
      </c>
      <c r="V97" s="49">
        <f t="shared" si="7"/>
        <v>0</v>
      </c>
    </row>
    <row r="98" spans="1:22" hidden="1" x14ac:dyDescent="0.2">
      <c r="A98" s="11" t="s">
        <v>62</v>
      </c>
      <c r="B98" t="s">
        <v>147</v>
      </c>
      <c r="C98" s="30" t="s">
        <v>158</v>
      </c>
      <c r="D98" s="28" t="s">
        <v>157</v>
      </c>
      <c r="E98" s="24">
        <v>2</v>
      </c>
      <c r="F98" s="11" t="s">
        <v>62</v>
      </c>
      <c r="G98" s="40">
        <v>38190</v>
      </c>
      <c r="H98" s="41"/>
      <c r="I98" s="40">
        <v>55840</v>
      </c>
      <c r="J98" s="41"/>
      <c r="K98" s="40"/>
      <c r="L98" s="41"/>
      <c r="M98" s="40"/>
      <c r="N98" s="41"/>
      <c r="O98" s="40"/>
      <c r="P98" s="64"/>
      <c r="Q98" s="64"/>
      <c r="R98" s="64"/>
      <c r="S98" s="49">
        <f t="shared" si="4"/>
        <v>94030</v>
      </c>
      <c r="T98" s="49">
        <f t="shared" si="5"/>
        <v>0</v>
      </c>
      <c r="U98" s="49">
        <f t="shared" si="6"/>
        <v>0</v>
      </c>
      <c r="V98" s="49">
        <f t="shared" si="7"/>
        <v>0</v>
      </c>
    </row>
    <row r="99" spans="1:22" hidden="1" x14ac:dyDescent="0.2">
      <c r="A99" s="11" t="s">
        <v>63</v>
      </c>
      <c r="B99" t="s">
        <v>147</v>
      </c>
      <c r="C99" s="30" t="s">
        <v>160</v>
      </c>
      <c r="D99" s="28" t="s">
        <v>157</v>
      </c>
      <c r="E99" s="24">
        <v>2</v>
      </c>
      <c r="F99" s="11" t="s">
        <v>63</v>
      </c>
      <c r="G99" s="40">
        <v>4300</v>
      </c>
      <c r="H99" s="41"/>
      <c r="I99" s="40"/>
      <c r="J99" s="41"/>
      <c r="K99" s="40"/>
      <c r="L99" s="41"/>
      <c r="M99" s="40"/>
      <c r="N99" s="41"/>
      <c r="O99" s="40"/>
      <c r="P99" s="64"/>
      <c r="Q99" s="64"/>
      <c r="R99" s="64"/>
      <c r="S99" s="49">
        <f t="shared" si="4"/>
        <v>4300</v>
      </c>
      <c r="T99" s="49">
        <f t="shared" si="5"/>
        <v>0</v>
      </c>
      <c r="U99" s="49">
        <f t="shared" si="6"/>
        <v>0</v>
      </c>
      <c r="V99" s="49">
        <f t="shared" si="7"/>
        <v>0</v>
      </c>
    </row>
    <row r="100" spans="1:22" hidden="1" x14ac:dyDescent="0.2">
      <c r="A100" s="11" t="s">
        <v>122</v>
      </c>
      <c r="B100" t="s">
        <v>154</v>
      </c>
      <c r="C100" s="30" t="s">
        <v>155</v>
      </c>
      <c r="D100" s="28" t="s">
        <v>157</v>
      </c>
      <c r="E100" s="24">
        <v>2</v>
      </c>
      <c r="F100" s="11" t="s">
        <v>122</v>
      </c>
      <c r="G100" s="40"/>
      <c r="H100" s="41">
        <v>49631</v>
      </c>
      <c r="I100" s="40">
        <v>1500</v>
      </c>
      <c r="J100" s="41">
        <v>39690</v>
      </c>
      <c r="K100" s="40">
        <v>55690</v>
      </c>
      <c r="L100" s="41"/>
      <c r="M100" s="40"/>
      <c r="N100" s="41"/>
      <c r="O100" s="40"/>
      <c r="P100" s="64"/>
      <c r="Q100" s="64"/>
      <c r="R100" s="64"/>
      <c r="S100" s="49">
        <f t="shared" si="4"/>
        <v>51131</v>
      </c>
      <c r="T100" s="49">
        <f t="shared" si="5"/>
        <v>95380</v>
      </c>
      <c r="U100" s="49">
        <f t="shared" si="6"/>
        <v>0</v>
      </c>
      <c r="V100" s="49">
        <f t="shared" si="7"/>
        <v>0</v>
      </c>
    </row>
    <row r="101" spans="1:22" hidden="1" x14ac:dyDescent="0.2">
      <c r="A101" s="11" t="s">
        <v>64</v>
      </c>
      <c r="B101" t="s">
        <v>147</v>
      </c>
      <c r="C101" s="30" t="s">
        <v>156</v>
      </c>
      <c r="D101" s="28" t="s">
        <v>157</v>
      </c>
      <c r="E101" s="24">
        <v>20</v>
      </c>
      <c r="F101" s="11" t="s">
        <v>64</v>
      </c>
      <c r="G101" s="40"/>
      <c r="H101" s="41"/>
      <c r="I101" s="40"/>
      <c r="J101" s="41"/>
      <c r="K101" s="40"/>
      <c r="L101" s="41"/>
      <c r="M101" s="40">
        <v>9520</v>
      </c>
      <c r="N101" s="41"/>
      <c r="O101" s="40"/>
      <c r="P101" s="64"/>
      <c r="Q101" s="64"/>
      <c r="R101" s="64"/>
      <c r="S101" s="49">
        <f t="shared" si="4"/>
        <v>0</v>
      </c>
      <c r="T101" s="49">
        <f t="shared" si="5"/>
        <v>0</v>
      </c>
      <c r="U101" s="49">
        <f t="shared" si="6"/>
        <v>9520</v>
      </c>
      <c r="V101" s="49">
        <f t="shared" si="7"/>
        <v>0</v>
      </c>
    </row>
    <row r="102" spans="1:22" hidden="1" x14ac:dyDescent="0.2">
      <c r="A102" s="11" t="s">
        <v>65</v>
      </c>
      <c r="B102" t="s">
        <v>147</v>
      </c>
      <c r="C102" s="30" t="s">
        <v>156</v>
      </c>
      <c r="D102" s="28" t="s">
        <v>157</v>
      </c>
      <c r="E102" s="24">
        <v>20</v>
      </c>
      <c r="F102" s="11" t="s">
        <v>65</v>
      </c>
      <c r="G102" s="40"/>
      <c r="H102" s="41"/>
      <c r="I102" s="40"/>
      <c r="J102" s="41"/>
      <c r="K102" s="40"/>
      <c r="L102" s="41">
        <v>2843</v>
      </c>
      <c r="M102" s="40"/>
      <c r="N102" s="41"/>
      <c r="O102" s="40"/>
      <c r="P102" s="64"/>
      <c r="Q102" s="64"/>
      <c r="R102" s="64"/>
      <c r="S102" s="49">
        <f t="shared" si="4"/>
        <v>0</v>
      </c>
      <c r="T102" s="49">
        <f t="shared" si="5"/>
        <v>2843</v>
      </c>
      <c r="U102" s="49">
        <f t="shared" si="6"/>
        <v>0</v>
      </c>
      <c r="V102" s="49">
        <f t="shared" si="7"/>
        <v>0</v>
      </c>
    </row>
    <row r="103" spans="1:22" hidden="1" x14ac:dyDescent="0.2">
      <c r="A103" s="11" t="s">
        <v>123</v>
      </c>
      <c r="B103" t="s">
        <v>154</v>
      </c>
      <c r="C103" s="30" t="s">
        <v>155</v>
      </c>
      <c r="D103" s="28" t="s">
        <v>157</v>
      </c>
      <c r="E103" s="24">
        <v>22</v>
      </c>
      <c r="F103" s="11" t="s">
        <v>123</v>
      </c>
      <c r="G103" s="40"/>
      <c r="H103" s="41">
        <v>7173</v>
      </c>
      <c r="I103" s="40"/>
      <c r="J103" s="41">
        <v>2490</v>
      </c>
      <c r="K103" s="40">
        <v>2382</v>
      </c>
      <c r="L103" s="41"/>
      <c r="M103" s="40"/>
      <c r="N103" s="41"/>
      <c r="O103" s="40"/>
      <c r="P103" s="64"/>
      <c r="Q103" s="64"/>
      <c r="R103" s="64"/>
      <c r="S103" s="49">
        <f t="shared" si="4"/>
        <v>7173</v>
      </c>
      <c r="T103" s="49">
        <f t="shared" si="5"/>
        <v>4872</v>
      </c>
      <c r="U103" s="49">
        <f t="shared" si="6"/>
        <v>0</v>
      </c>
      <c r="V103" s="49">
        <f t="shared" si="7"/>
        <v>0</v>
      </c>
    </row>
    <row r="104" spans="1:22" hidden="1" x14ac:dyDescent="0.2">
      <c r="A104" s="11" t="s">
        <v>66</v>
      </c>
      <c r="B104" t="s">
        <v>147</v>
      </c>
      <c r="C104" s="30" t="s">
        <v>156</v>
      </c>
      <c r="D104" s="28" t="s">
        <v>157</v>
      </c>
      <c r="E104" s="24">
        <v>22</v>
      </c>
      <c r="F104" s="11" t="s">
        <v>66</v>
      </c>
      <c r="G104" s="40"/>
      <c r="H104" s="41"/>
      <c r="I104" s="40">
        <v>992</v>
      </c>
      <c r="J104" s="41"/>
      <c r="K104" s="40"/>
      <c r="L104" s="41">
        <v>1930</v>
      </c>
      <c r="M104" s="40">
        <v>2130</v>
      </c>
      <c r="N104" s="41">
        <v>1550</v>
      </c>
      <c r="O104" s="40">
        <v>2769</v>
      </c>
      <c r="P104" s="64"/>
      <c r="Q104" s="64"/>
      <c r="R104" s="64"/>
      <c r="S104" s="49">
        <f t="shared" si="4"/>
        <v>992</v>
      </c>
      <c r="T104" s="49">
        <f t="shared" si="5"/>
        <v>1930</v>
      </c>
      <c r="U104" s="49">
        <f t="shared" si="6"/>
        <v>6449</v>
      </c>
      <c r="V104" s="49">
        <f t="shared" si="7"/>
        <v>0</v>
      </c>
    </row>
    <row r="105" spans="1:22" hidden="1" x14ac:dyDescent="0.2">
      <c r="A105" s="11" t="s">
        <v>67</v>
      </c>
      <c r="B105" t="s">
        <v>147</v>
      </c>
      <c r="C105" s="30" t="s">
        <v>158</v>
      </c>
      <c r="D105" s="28" t="s">
        <v>157</v>
      </c>
      <c r="E105" s="24">
        <v>22</v>
      </c>
      <c r="F105" s="11" t="s">
        <v>67</v>
      </c>
      <c r="G105" s="40">
        <v>5625</v>
      </c>
      <c r="H105" s="41"/>
      <c r="I105" s="40"/>
      <c r="J105" s="41"/>
      <c r="K105" s="40"/>
      <c r="L105" s="41"/>
      <c r="M105" s="40"/>
      <c r="N105" s="41"/>
      <c r="O105" s="40"/>
      <c r="P105" s="64"/>
      <c r="Q105" s="64"/>
      <c r="R105" s="64"/>
      <c r="S105" s="49">
        <f t="shared" si="4"/>
        <v>5625</v>
      </c>
      <c r="T105" s="49">
        <f t="shared" si="5"/>
        <v>0</v>
      </c>
      <c r="U105" s="49">
        <f t="shared" si="6"/>
        <v>0</v>
      </c>
      <c r="V105" s="49">
        <f t="shared" si="7"/>
        <v>0</v>
      </c>
    </row>
    <row r="106" spans="1:22" hidden="1" x14ac:dyDescent="0.2">
      <c r="A106" s="11" t="s">
        <v>124</v>
      </c>
      <c r="B106" t="s">
        <v>154</v>
      </c>
      <c r="C106" s="30" t="s">
        <v>160</v>
      </c>
      <c r="D106" s="28" t="s">
        <v>157</v>
      </c>
      <c r="E106" s="24">
        <v>10</v>
      </c>
      <c r="F106" s="11" t="s">
        <v>124</v>
      </c>
      <c r="G106" s="40"/>
      <c r="H106" s="41"/>
      <c r="I106" s="40"/>
      <c r="J106" s="41"/>
      <c r="K106" s="40"/>
      <c r="L106" s="41"/>
      <c r="M106" s="40"/>
      <c r="N106" s="41">
        <v>36000</v>
      </c>
      <c r="O106" s="40"/>
      <c r="P106" s="64"/>
      <c r="Q106" s="64"/>
      <c r="R106" s="64"/>
      <c r="S106" s="49">
        <f t="shared" si="4"/>
        <v>0</v>
      </c>
      <c r="T106" s="49">
        <f t="shared" si="5"/>
        <v>0</v>
      </c>
      <c r="U106" s="49">
        <f t="shared" si="6"/>
        <v>36000</v>
      </c>
      <c r="V106" s="49">
        <f t="shared" si="7"/>
        <v>0</v>
      </c>
    </row>
    <row r="107" spans="1:22" hidden="1" x14ac:dyDescent="0.2">
      <c r="A107" s="11" t="s">
        <v>125</v>
      </c>
      <c r="B107" t="s">
        <v>154</v>
      </c>
      <c r="C107" s="30" t="s">
        <v>155</v>
      </c>
      <c r="D107" s="28" t="s">
        <v>157</v>
      </c>
      <c r="E107" s="24">
        <v>10</v>
      </c>
      <c r="F107" s="11" t="s">
        <v>125</v>
      </c>
      <c r="G107" s="40"/>
      <c r="H107" s="41"/>
      <c r="I107" s="40"/>
      <c r="J107" s="41"/>
      <c r="K107" s="40">
        <v>68048</v>
      </c>
      <c r="L107" s="41"/>
      <c r="M107" s="40"/>
      <c r="N107" s="41"/>
      <c r="O107" s="40"/>
      <c r="P107" s="64"/>
      <c r="Q107" s="64"/>
      <c r="R107" s="64"/>
      <c r="S107" s="49">
        <f t="shared" si="4"/>
        <v>0</v>
      </c>
      <c r="T107" s="49">
        <f t="shared" si="5"/>
        <v>68048</v>
      </c>
      <c r="U107" s="49">
        <f t="shared" si="6"/>
        <v>0</v>
      </c>
      <c r="V107" s="49">
        <f t="shared" si="7"/>
        <v>0</v>
      </c>
    </row>
    <row r="108" spans="1:22" hidden="1" x14ac:dyDescent="0.2">
      <c r="A108" s="11" t="s">
        <v>68</v>
      </c>
      <c r="B108" t="s">
        <v>147</v>
      </c>
      <c r="C108" s="30" t="s">
        <v>156</v>
      </c>
      <c r="D108" s="28" t="s">
        <v>157</v>
      </c>
      <c r="E108" s="24">
        <v>10</v>
      </c>
      <c r="F108" s="11" t="s">
        <v>68</v>
      </c>
      <c r="G108" s="40"/>
      <c r="H108" s="41"/>
      <c r="I108" s="40"/>
      <c r="J108" s="41"/>
      <c r="K108" s="40"/>
      <c r="L108" s="41"/>
      <c r="M108" s="40"/>
      <c r="N108" s="41">
        <v>65294</v>
      </c>
      <c r="O108" s="40"/>
      <c r="P108" s="64"/>
      <c r="Q108" s="64"/>
      <c r="R108" s="64"/>
      <c r="S108" s="49">
        <f t="shared" si="4"/>
        <v>0</v>
      </c>
      <c r="T108" s="49">
        <f t="shared" si="5"/>
        <v>0</v>
      </c>
      <c r="U108" s="49">
        <f t="shared" si="6"/>
        <v>65294</v>
      </c>
      <c r="V108" s="49">
        <f t="shared" si="7"/>
        <v>0</v>
      </c>
    </row>
    <row r="109" spans="1:22" hidden="1" x14ac:dyDescent="0.2">
      <c r="A109" s="11" t="s">
        <v>126</v>
      </c>
      <c r="B109" t="s">
        <v>154</v>
      </c>
      <c r="C109" s="30" t="s">
        <v>155</v>
      </c>
      <c r="D109" s="28" t="s">
        <v>157</v>
      </c>
      <c r="E109" s="24">
        <v>17</v>
      </c>
      <c r="F109" s="11" t="s">
        <v>126</v>
      </c>
      <c r="G109" s="40"/>
      <c r="H109" s="41">
        <v>900</v>
      </c>
      <c r="I109" s="40"/>
      <c r="J109" s="41"/>
      <c r="K109" s="40"/>
      <c r="L109" s="41"/>
      <c r="M109" s="40"/>
      <c r="N109" s="41"/>
      <c r="O109" s="40"/>
      <c r="P109" s="64"/>
      <c r="Q109" s="64"/>
      <c r="R109" s="64"/>
      <c r="S109" s="49">
        <f t="shared" si="4"/>
        <v>900</v>
      </c>
      <c r="T109" s="49">
        <f t="shared" si="5"/>
        <v>0</v>
      </c>
      <c r="U109" s="49">
        <f t="shared" si="6"/>
        <v>0</v>
      </c>
      <c r="V109" s="49">
        <f t="shared" si="7"/>
        <v>0</v>
      </c>
    </row>
    <row r="110" spans="1:22" hidden="1" x14ac:dyDescent="0.2">
      <c r="A110" s="11" t="s">
        <v>127</v>
      </c>
      <c r="B110" t="s">
        <v>154</v>
      </c>
      <c r="C110" s="24" t="s">
        <v>155</v>
      </c>
      <c r="D110" s="29" t="s">
        <v>157</v>
      </c>
      <c r="E110" s="31">
        <v>13</v>
      </c>
      <c r="F110" s="11" t="s">
        <v>127</v>
      </c>
      <c r="G110" s="40"/>
      <c r="H110" s="41"/>
      <c r="I110" s="40"/>
      <c r="J110" s="41"/>
      <c r="K110" s="40">
        <v>25000</v>
      </c>
      <c r="L110" s="41"/>
      <c r="M110" s="40"/>
      <c r="N110" s="41"/>
      <c r="O110" s="40"/>
      <c r="P110" s="64"/>
      <c r="Q110" s="64"/>
      <c r="R110" s="64"/>
      <c r="S110" s="49">
        <f t="shared" si="4"/>
        <v>0</v>
      </c>
      <c r="T110" s="49">
        <f t="shared" si="5"/>
        <v>25000</v>
      </c>
      <c r="U110" s="49">
        <f t="shared" si="6"/>
        <v>0</v>
      </c>
      <c r="V110" s="49">
        <f t="shared" si="7"/>
        <v>0</v>
      </c>
    </row>
    <row r="111" spans="1:22" hidden="1" x14ac:dyDescent="0.2">
      <c r="A111" s="11" t="s">
        <v>128</v>
      </c>
      <c r="B111" t="s">
        <v>154</v>
      </c>
      <c r="C111" t="s">
        <v>155</v>
      </c>
      <c r="D111" t="s">
        <v>163</v>
      </c>
      <c r="E111" s="24">
        <v>4</v>
      </c>
      <c r="F111" s="11" t="s">
        <v>128</v>
      </c>
      <c r="G111" s="40"/>
      <c r="H111" s="41"/>
      <c r="I111" s="40"/>
      <c r="J111" s="41">
        <v>19000</v>
      </c>
      <c r="K111" s="40">
        <v>19000</v>
      </c>
      <c r="L111" s="41"/>
      <c r="M111" s="40"/>
      <c r="N111" s="41"/>
      <c r="O111" s="40"/>
      <c r="P111" s="64"/>
      <c r="Q111" s="64"/>
      <c r="R111" s="64"/>
      <c r="S111" s="49">
        <f t="shared" si="4"/>
        <v>0</v>
      </c>
      <c r="T111" s="49">
        <f t="shared" si="5"/>
        <v>38000</v>
      </c>
      <c r="U111" s="49">
        <f t="shared" si="6"/>
        <v>0</v>
      </c>
      <c r="V111" s="49">
        <f t="shared" si="7"/>
        <v>0</v>
      </c>
    </row>
    <row r="112" spans="1:22" hidden="1" x14ac:dyDescent="0.2">
      <c r="A112" s="11" t="s">
        <v>69</v>
      </c>
      <c r="B112" t="s">
        <v>147</v>
      </c>
      <c r="C112" t="s">
        <v>156</v>
      </c>
      <c r="D112" t="s">
        <v>163</v>
      </c>
      <c r="E112" s="24">
        <v>4</v>
      </c>
      <c r="F112" s="11" t="s">
        <v>69</v>
      </c>
      <c r="G112" s="40"/>
      <c r="H112" s="41"/>
      <c r="I112" s="40">
        <v>19000</v>
      </c>
      <c r="J112" s="41"/>
      <c r="K112" s="40"/>
      <c r="L112" s="41">
        <v>19000</v>
      </c>
      <c r="M112" s="40">
        <v>19000</v>
      </c>
      <c r="N112" s="41">
        <v>19000</v>
      </c>
      <c r="O112" s="40">
        <v>19000</v>
      </c>
      <c r="P112" s="64"/>
      <c r="Q112" s="64"/>
      <c r="R112" s="64"/>
      <c r="S112" s="49">
        <f t="shared" si="4"/>
        <v>19000</v>
      </c>
      <c r="T112" s="49">
        <f t="shared" si="5"/>
        <v>19000</v>
      </c>
      <c r="U112" s="49">
        <f t="shared" si="6"/>
        <v>57000</v>
      </c>
      <c r="V112" s="49">
        <f t="shared" si="7"/>
        <v>0</v>
      </c>
    </row>
    <row r="113" spans="1:22" hidden="1" x14ac:dyDescent="0.2">
      <c r="A113" s="11" t="s">
        <v>130</v>
      </c>
      <c r="B113" t="s">
        <v>154</v>
      </c>
      <c r="C113" t="s">
        <v>155</v>
      </c>
      <c r="D113" t="s">
        <v>163</v>
      </c>
      <c r="E113" s="24">
        <v>3</v>
      </c>
      <c r="F113" s="11" t="s">
        <v>130</v>
      </c>
      <c r="G113" s="40"/>
      <c r="H113" s="41"/>
      <c r="I113" s="40"/>
      <c r="J113" s="41">
        <v>25000</v>
      </c>
      <c r="K113" s="40">
        <v>25000</v>
      </c>
      <c r="L113" s="41"/>
      <c r="M113" s="40"/>
      <c r="N113" s="41"/>
      <c r="O113" s="40"/>
      <c r="P113" s="64"/>
      <c r="Q113" s="64"/>
      <c r="R113" s="64"/>
      <c r="S113" s="49">
        <f t="shared" si="4"/>
        <v>0</v>
      </c>
      <c r="T113" s="49">
        <f t="shared" si="5"/>
        <v>50000</v>
      </c>
      <c r="U113" s="49">
        <f t="shared" si="6"/>
        <v>0</v>
      </c>
      <c r="V113" s="49">
        <f t="shared" si="7"/>
        <v>0</v>
      </c>
    </row>
    <row r="114" spans="1:22" hidden="1" x14ac:dyDescent="0.2">
      <c r="A114" s="11" t="s">
        <v>72</v>
      </c>
      <c r="B114" t="s">
        <v>147</v>
      </c>
      <c r="C114" t="s">
        <v>156</v>
      </c>
      <c r="D114" t="s">
        <v>163</v>
      </c>
      <c r="E114" s="24">
        <v>3</v>
      </c>
      <c r="F114" s="11" t="s">
        <v>72</v>
      </c>
      <c r="G114" s="40"/>
      <c r="H114" s="41"/>
      <c r="I114" s="40">
        <v>17500</v>
      </c>
      <c r="J114" s="41"/>
      <c r="K114" s="40"/>
      <c r="L114" s="41">
        <v>25000</v>
      </c>
      <c r="M114" s="40">
        <v>25000</v>
      </c>
      <c r="N114" s="41">
        <v>14000</v>
      </c>
      <c r="O114" s="40">
        <v>14000</v>
      </c>
      <c r="P114" s="64"/>
      <c r="Q114" s="64"/>
      <c r="R114" s="64"/>
      <c r="S114" s="49">
        <f t="shared" si="4"/>
        <v>17500</v>
      </c>
      <c r="T114" s="49">
        <f t="shared" si="5"/>
        <v>25000</v>
      </c>
      <c r="U114" s="49">
        <f t="shared" si="6"/>
        <v>53000</v>
      </c>
      <c r="V114" s="49">
        <f t="shared" si="7"/>
        <v>0</v>
      </c>
    </row>
    <row r="115" spans="1:22" hidden="1" x14ac:dyDescent="0.2">
      <c r="A115" s="11" t="s">
        <v>129</v>
      </c>
      <c r="B115" t="s">
        <v>154</v>
      </c>
      <c r="C115" t="s">
        <v>155</v>
      </c>
      <c r="D115" t="s">
        <v>163</v>
      </c>
      <c r="E115" s="24">
        <v>2</v>
      </c>
      <c r="F115" s="11" t="s">
        <v>129</v>
      </c>
      <c r="G115" s="40">
        <v>2105</v>
      </c>
      <c r="H115" s="41">
        <v>39640</v>
      </c>
      <c r="I115" s="40" t="s">
        <v>210</v>
      </c>
      <c r="J115" s="41">
        <v>50000</v>
      </c>
      <c r="K115" s="40">
        <v>50000</v>
      </c>
      <c r="L115" s="41"/>
      <c r="M115" s="40"/>
      <c r="N115" s="41"/>
      <c r="O115" s="40"/>
      <c r="P115" s="64"/>
      <c r="Q115" s="64"/>
      <c r="R115" s="64"/>
      <c r="S115" s="49">
        <f t="shared" si="4"/>
        <v>41745</v>
      </c>
      <c r="T115" s="49">
        <f t="shared" si="5"/>
        <v>100000</v>
      </c>
      <c r="U115" s="49">
        <f t="shared" si="6"/>
        <v>0</v>
      </c>
      <c r="V115" s="49">
        <f t="shared" si="7"/>
        <v>0</v>
      </c>
    </row>
    <row r="116" spans="1:22" hidden="1" x14ac:dyDescent="0.2">
      <c r="A116" s="11" t="s">
        <v>70</v>
      </c>
      <c r="B116" t="s">
        <v>147</v>
      </c>
      <c r="C116" t="s">
        <v>156</v>
      </c>
      <c r="D116" t="s">
        <v>163</v>
      </c>
      <c r="E116" s="24">
        <v>2</v>
      </c>
      <c r="F116" s="11" t="s">
        <v>70</v>
      </c>
      <c r="G116" s="40"/>
      <c r="H116" s="41"/>
      <c r="I116" s="40">
        <v>47973</v>
      </c>
      <c r="J116" s="41"/>
      <c r="K116" s="40"/>
      <c r="L116" s="41">
        <v>50000</v>
      </c>
      <c r="M116" s="40">
        <v>50000</v>
      </c>
      <c r="N116" s="41">
        <v>50000</v>
      </c>
      <c r="O116" s="40">
        <v>50000</v>
      </c>
      <c r="P116" s="64"/>
      <c r="Q116" s="64"/>
      <c r="R116" s="64"/>
      <c r="S116" s="49">
        <f t="shared" si="4"/>
        <v>47973</v>
      </c>
      <c r="T116" s="49">
        <f t="shared" si="5"/>
        <v>50000</v>
      </c>
      <c r="U116" s="49">
        <f t="shared" si="6"/>
        <v>150000</v>
      </c>
      <c r="V116" s="49">
        <f t="shared" si="7"/>
        <v>0</v>
      </c>
    </row>
    <row r="117" spans="1:22" hidden="1" x14ac:dyDescent="0.2">
      <c r="A117" s="11" t="s">
        <v>71</v>
      </c>
      <c r="B117" t="s">
        <v>147</v>
      </c>
      <c r="C117" t="s">
        <v>158</v>
      </c>
      <c r="D117" t="s">
        <v>163</v>
      </c>
      <c r="E117" s="24">
        <v>2</v>
      </c>
      <c r="F117" s="11" t="s">
        <v>71</v>
      </c>
      <c r="G117" s="40">
        <v>47895</v>
      </c>
      <c r="H117" s="41">
        <v>2027</v>
      </c>
      <c r="I117" s="40"/>
      <c r="J117" s="41"/>
      <c r="K117" s="40"/>
      <c r="L117" s="41"/>
      <c r="M117" s="40"/>
      <c r="N117" s="41"/>
      <c r="O117" s="40"/>
      <c r="P117" s="64"/>
      <c r="Q117" s="64"/>
      <c r="R117" s="64"/>
      <c r="S117" s="49">
        <f t="shared" si="4"/>
        <v>49922</v>
      </c>
      <c r="T117" s="49">
        <f t="shared" si="5"/>
        <v>0</v>
      </c>
      <c r="U117" s="49">
        <f t="shared" si="6"/>
        <v>0</v>
      </c>
      <c r="V117" s="49">
        <f t="shared" si="7"/>
        <v>0</v>
      </c>
    </row>
    <row r="118" spans="1:22" hidden="1" x14ac:dyDescent="0.2">
      <c r="A118" s="11" t="s">
        <v>131</v>
      </c>
      <c r="B118" t="s">
        <v>154</v>
      </c>
      <c r="C118" t="s">
        <v>155</v>
      </c>
      <c r="D118" t="s">
        <v>163</v>
      </c>
      <c r="E118" s="24">
        <v>1</v>
      </c>
      <c r="F118" s="11" t="s">
        <v>131</v>
      </c>
      <c r="G118" s="40"/>
      <c r="H118" s="41"/>
      <c r="I118" s="40"/>
      <c r="J118" s="41">
        <v>8440</v>
      </c>
      <c r="K118" s="40">
        <v>25000</v>
      </c>
      <c r="L118" s="41"/>
      <c r="M118" s="40"/>
      <c r="N118" s="41"/>
      <c r="O118" s="40"/>
      <c r="P118" s="64"/>
      <c r="Q118" s="64"/>
      <c r="R118" s="64"/>
      <c r="S118" s="49">
        <f t="shared" si="4"/>
        <v>0</v>
      </c>
      <c r="T118" s="49">
        <f t="shared" si="5"/>
        <v>33440</v>
      </c>
      <c r="U118" s="49">
        <f t="shared" si="6"/>
        <v>0</v>
      </c>
      <c r="V118" s="49">
        <f t="shared" si="7"/>
        <v>0</v>
      </c>
    </row>
    <row r="119" spans="1:22" hidden="1" x14ac:dyDescent="0.2">
      <c r="A119" s="11" t="s">
        <v>73</v>
      </c>
      <c r="B119" t="s">
        <v>147</v>
      </c>
      <c r="C119" t="s">
        <v>156</v>
      </c>
      <c r="D119" t="s">
        <v>163</v>
      </c>
      <c r="E119" s="24">
        <v>1</v>
      </c>
      <c r="F119" s="11" t="s">
        <v>73</v>
      </c>
      <c r="G119" s="40"/>
      <c r="H119" s="41"/>
      <c r="I119" s="40"/>
      <c r="J119" s="41"/>
      <c r="K119" s="40"/>
      <c r="L119" s="41">
        <v>25000</v>
      </c>
      <c r="M119" s="40">
        <v>25000</v>
      </c>
      <c r="N119" s="41">
        <v>25000</v>
      </c>
      <c r="O119" s="40">
        <v>25000</v>
      </c>
      <c r="P119" s="64"/>
      <c r="Q119" s="64"/>
      <c r="R119" s="64"/>
      <c r="S119" s="49">
        <f t="shared" si="4"/>
        <v>0</v>
      </c>
      <c r="T119" s="49">
        <f t="shared" si="5"/>
        <v>25000</v>
      </c>
      <c r="U119" s="49">
        <f t="shared" si="6"/>
        <v>75000</v>
      </c>
      <c r="V119" s="49">
        <f t="shared" si="7"/>
        <v>0</v>
      </c>
    </row>
    <row r="120" spans="1:22" hidden="1" x14ac:dyDescent="0.2">
      <c r="A120" s="11" t="s">
        <v>74</v>
      </c>
      <c r="B120" t="s">
        <v>147</v>
      </c>
      <c r="C120" t="s">
        <v>158</v>
      </c>
      <c r="D120" t="s">
        <v>163</v>
      </c>
      <c r="E120" s="24">
        <v>1</v>
      </c>
      <c r="F120" s="11" t="s">
        <v>74</v>
      </c>
      <c r="G120" s="40"/>
      <c r="H120" s="41"/>
      <c r="I120" s="40">
        <v>25000</v>
      </c>
      <c r="J120" s="41"/>
      <c r="K120" s="40"/>
      <c r="L120" s="41"/>
      <c r="M120" s="40"/>
      <c r="N120" s="41"/>
      <c r="O120" s="40"/>
      <c r="P120" s="64"/>
      <c r="Q120" s="64"/>
      <c r="R120" s="64"/>
      <c r="S120" s="49">
        <f t="shared" si="4"/>
        <v>25000</v>
      </c>
      <c r="T120" s="49">
        <f t="shared" si="5"/>
        <v>0</v>
      </c>
      <c r="U120" s="49">
        <f t="shared" si="6"/>
        <v>0</v>
      </c>
      <c r="V120" s="49">
        <f t="shared" si="7"/>
        <v>0</v>
      </c>
    </row>
    <row r="121" spans="1:22" hidden="1" x14ac:dyDescent="0.2">
      <c r="A121" s="11" t="s">
        <v>75</v>
      </c>
      <c r="B121" t="s">
        <v>147</v>
      </c>
      <c r="C121" t="s">
        <v>156</v>
      </c>
      <c r="D121" t="s">
        <v>163</v>
      </c>
      <c r="E121" s="27">
        <v>7</v>
      </c>
      <c r="F121" s="11" t="s">
        <v>75</v>
      </c>
      <c r="G121" s="40"/>
      <c r="H121" s="41"/>
      <c r="I121" s="40"/>
      <c r="J121" s="41"/>
      <c r="K121" s="40"/>
      <c r="L121" s="41"/>
      <c r="M121" s="40"/>
      <c r="N121" s="41"/>
      <c r="O121" s="40">
        <v>2000</v>
      </c>
      <c r="P121" s="64"/>
      <c r="Q121" s="64"/>
      <c r="R121" s="64"/>
      <c r="S121" s="49">
        <f t="shared" si="4"/>
        <v>0</v>
      </c>
      <c r="T121" s="49">
        <f t="shared" si="5"/>
        <v>0</v>
      </c>
      <c r="U121" s="49">
        <f t="shared" si="6"/>
        <v>2000</v>
      </c>
      <c r="V121" s="49">
        <f t="shared" si="7"/>
        <v>0</v>
      </c>
    </row>
    <row r="122" spans="1:22" hidden="1" x14ac:dyDescent="0.2">
      <c r="A122" s="11" t="s">
        <v>132</v>
      </c>
      <c r="B122" t="s">
        <v>154</v>
      </c>
      <c r="C122" s="24" t="s">
        <v>155</v>
      </c>
      <c r="D122" s="32" t="s">
        <v>159</v>
      </c>
      <c r="E122" s="24">
        <v>11</v>
      </c>
      <c r="F122" s="11" t="s">
        <v>132</v>
      </c>
      <c r="G122" s="40"/>
      <c r="H122" s="41">
        <v>10720</v>
      </c>
      <c r="I122" s="40"/>
      <c r="J122" s="41"/>
      <c r="K122" s="40"/>
      <c r="L122" s="41"/>
      <c r="M122" s="40"/>
      <c r="N122" s="41"/>
      <c r="O122" s="40"/>
      <c r="P122" s="64"/>
      <c r="Q122" s="64"/>
      <c r="R122" s="64"/>
      <c r="S122" s="49">
        <f t="shared" si="4"/>
        <v>10720</v>
      </c>
      <c r="T122" s="49">
        <f t="shared" si="5"/>
        <v>0</v>
      </c>
      <c r="U122" s="49">
        <f t="shared" si="6"/>
        <v>0</v>
      </c>
      <c r="V122" s="49">
        <f t="shared" si="7"/>
        <v>0</v>
      </c>
    </row>
    <row r="123" spans="1:22" x14ac:dyDescent="0.2">
      <c r="A123" s="11" t="s">
        <v>76</v>
      </c>
      <c r="B123" t="s">
        <v>147</v>
      </c>
      <c r="C123" s="24" t="s">
        <v>152</v>
      </c>
      <c r="D123" s="24" t="s">
        <v>153</v>
      </c>
      <c r="E123" s="24">
        <v>1</v>
      </c>
      <c r="F123" s="11" t="s">
        <v>76</v>
      </c>
      <c r="G123" s="40"/>
      <c r="H123" s="41"/>
      <c r="I123" s="40">
        <v>14768</v>
      </c>
      <c r="J123" s="41"/>
      <c r="K123" s="40"/>
      <c r="L123" s="41"/>
      <c r="M123" s="40"/>
      <c r="N123" s="41"/>
      <c r="O123" s="40"/>
      <c r="P123" s="64"/>
      <c r="Q123" s="64"/>
      <c r="R123" s="64"/>
      <c r="S123" s="49">
        <f t="shared" si="4"/>
        <v>14768</v>
      </c>
      <c r="T123" s="49">
        <f t="shared" si="5"/>
        <v>0</v>
      </c>
      <c r="U123" s="49">
        <f t="shared" si="6"/>
        <v>0</v>
      </c>
      <c r="V123" s="49">
        <f t="shared" si="7"/>
        <v>0</v>
      </c>
    </row>
    <row r="124" spans="1:22" x14ac:dyDescent="0.2">
      <c r="A124" s="3" t="s">
        <v>88</v>
      </c>
      <c r="B124" t="s">
        <v>154</v>
      </c>
      <c r="C124" s="24" t="s">
        <v>152</v>
      </c>
      <c r="D124" s="24" t="s">
        <v>153</v>
      </c>
      <c r="E124" s="24">
        <v>1</v>
      </c>
      <c r="F124" s="3" t="s">
        <v>88</v>
      </c>
      <c r="G124" s="41"/>
      <c r="H124" s="40">
        <v>7175</v>
      </c>
      <c r="I124" s="41">
        <v>17646</v>
      </c>
      <c r="J124" s="40"/>
      <c r="K124" s="41"/>
      <c r="L124" s="40"/>
      <c r="M124" s="41"/>
      <c r="N124" s="40"/>
      <c r="O124" s="41"/>
      <c r="P124" s="65"/>
      <c r="Q124" s="65"/>
      <c r="R124" s="65"/>
      <c r="S124" s="49">
        <f t="shared" si="4"/>
        <v>24821</v>
      </c>
      <c r="T124" s="49">
        <f t="shared" si="5"/>
        <v>0</v>
      </c>
      <c r="U124" s="49">
        <f t="shared" si="6"/>
        <v>0</v>
      </c>
      <c r="V124" s="49">
        <f t="shared" si="7"/>
        <v>0</v>
      </c>
    </row>
    <row r="125" spans="1:22" x14ac:dyDescent="0.2">
      <c r="A125" s="3" t="s">
        <v>89</v>
      </c>
      <c r="B125" t="s">
        <v>154</v>
      </c>
      <c r="C125" s="24" t="s">
        <v>152</v>
      </c>
      <c r="D125" s="24" t="s">
        <v>153</v>
      </c>
      <c r="E125" s="24">
        <v>1</v>
      </c>
      <c r="F125" s="3" t="s">
        <v>89</v>
      </c>
      <c r="G125" s="41"/>
      <c r="H125" s="40">
        <v>18762</v>
      </c>
      <c r="I125" s="41"/>
      <c r="J125" s="40"/>
      <c r="K125" s="41"/>
      <c r="L125" s="40"/>
      <c r="M125" s="41"/>
      <c r="N125" s="40"/>
      <c r="O125" s="41"/>
      <c r="P125" s="65"/>
      <c r="Q125" s="65"/>
      <c r="R125" s="65"/>
      <c r="S125" s="49">
        <f t="shared" si="4"/>
        <v>18762</v>
      </c>
      <c r="T125" s="49">
        <f t="shared" si="5"/>
        <v>0</v>
      </c>
      <c r="U125" s="49">
        <f t="shared" si="6"/>
        <v>0</v>
      </c>
      <c r="V125" s="49">
        <f t="shared" si="7"/>
        <v>0</v>
      </c>
    </row>
    <row r="126" spans="1:22" hidden="1" x14ac:dyDescent="0.2">
      <c r="A126" s="11" t="s">
        <v>77</v>
      </c>
      <c r="B126" t="s">
        <v>147</v>
      </c>
      <c r="C126" s="24" t="s">
        <v>156</v>
      </c>
      <c r="D126" t="s">
        <v>159</v>
      </c>
      <c r="E126" s="24">
        <v>11</v>
      </c>
      <c r="F126" s="11" t="s">
        <v>77</v>
      </c>
      <c r="G126" s="40"/>
      <c r="H126" s="41"/>
      <c r="I126" s="40">
        <v>150000</v>
      </c>
      <c r="J126" s="41"/>
      <c r="K126" s="40"/>
      <c r="L126" s="41"/>
      <c r="M126" s="40"/>
      <c r="N126" s="41"/>
      <c r="O126" s="40"/>
      <c r="P126" s="64"/>
      <c r="Q126" s="64"/>
      <c r="R126" s="64"/>
      <c r="S126" s="49">
        <f t="shared" si="4"/>
        <v>150000</v>
      </c>
      <c r="T126" s="49">
        <f t="shared" si="5"/>
        <v>0</v>
      </c>
      <c r="U126" s="49">
        <f t="shared" si="6"/>
        <v>0</v>
      </c>
      <c r="V126" s="49">
        <f t="shared" si="7"/>
        <v>0</v>
      </c>
    </row>
    <row r="127" spans="1:22" hidden="1" x14ac:dyDescent="0.2">
      <c r="A127" s="11" t="s">
        <v>133</v>
      </c>
      <c r="B127" t="s">
        <v>154</v>
      </c>
      <c r="C127" s="24" t="s">
        <v>155</v>
      </c>
      <c r="D127" t="s">
        <v>159</v>
      </c>
      <c r="E127" s="24">
        <v>11</v>
      </c>
      <c r="F127" s="11" t="s">
        <v>133</v>
      </c>
      <c r="G127" s="40"/>
      <c r="H127" s="41"/>
      <c r="I127" s="40">
        <v>149569</v>
      </c>
      <c r="J127" s="41"/>
      <c r="K127" s="40"/>
      <c r="L127" s="41"/>
      <c r="M127" s="40"/>
      <c r="N127" s="41"/>
      <c r="O127" s="40"/>
      <c r="P127" s="64"/>
      <c r="Q127" s="64"/>
      <c r="R127" s="64"/>
      <c r="S127" s="49">
        <f t="shared" si="4"/>
        <v>149569</v>
      </c>
      <c r="T127" s="49">
        <f t="shared" si="5"/>
        <v>0</v>
      </c>
      <c r="U127" s="49">
        <f t="shared" si="6"/>
        <v>0</v>
      </c>
      <c r="V127" s="49">
        <f t="shared" si="7"/>
        <v>0</v>
      </c>
    </row>
    <row r="128" spans="1:22" hidden="1" x14ac:dyDescent="0.2">
      <c r="A128" s="11" t="s">
        <v>134</v>
      </c>
      <c r="B128" t="s">
        <v>154</v>
      </c>
      <c r="C128" s="24" t="s">
        <v>155</v>
      </c>
      <c r="D128" t="s">
        <v>159</v>
      </c>
      <c r="E128" s="24">
        <v>1</v>
      </c>
      <c r="F128" s="11" t="s">
        <v>134</v>
      </c>
      <c r="G128" s="40"/>
      <c r="H128" s="41"/>
      <c r="I128" s="40"/>
      <c r="J128" s="41">
        <v>2625</v>
      </c>
      <c r="K128" s="40">
        <v>6500</v>
      </c>
      <c r="L128" s="41"/>
      <c r="M128" s="40"/>
      <c r="N128" s="41"/>
      <c r="O128" s="40"/>
      <c r="P128" s="64"/>
      <c r="Q128" s="64"/>
      <c r="R128" s="64"/>
      <c r="S128" s="49">
        <f t="shared" si="4"/>
        <v>0</v>
      </c>
      <c r="T128" s="49">
        <f t="shared" si="5"/>
        <v>9125</v>
      </c>
      <c r="U128" s="49">
        <f t="shared" si="6"/>
        <v>0</v>
      </c>
      <c r="V128" s="49">
        <f t="shared" si="7"/>
        <v>0</v>
      </c>
    </row>
    <row r="129" spans="1:22" hidden="1" x14ac:dyDescent="0.2">
      <c r="A129" s="11" t="s">
        <v>135</v>
      </c>
      <c r="B129" t="s">
        <v>154</v>
      </c>
      <c r="C129" s="24" t="s">
        <v>155</v>
      </c>
      <c r="D129" t="s">
        <v>159</v>
      </c>
      <c r="E129" s="24">
        <v>7</v>
      </c>
      <c r="F129" s="11" t="s">
        <v>135</v>
      </c>
      <c r="G129" s="40"/>
      <c r="H129" s="41"/>
      <c r="I129" s="40"/>
      <c r="J129" s="41"/>
      <c r="K129" s="40">
        <v>4270</v>
      </c>
      <c r="L129" s="41"/>
      <c r="M129" s="40"/>
      <c r="N129" s="41"/>
      <c r="O129" s="40"/>
      <c r="P129" s="64"/>
      <c r="Q129" s="64"/>
      <c r="R129" s="64"/>
      <c r="S129" s="49">
        <f t="shared" si="4"/>
        <v>0</v>
      </c>
      <c r="T129" s="49">
        <f t="shared" si="5"/>
        <v>4270</v>
      </c>
      <c r="U129" s="49">
        <f t="shared" si="6"/>
        <v>0</v>
      </c>
      <c r="V129" s="49">
        <f t="shared" si="7"/>
        <v>0</v>
      </c>
    </row>
    <row r="130" spans="1:22" hidden="1" x14ac:dyDescent="0.2">
      <c r="A130" s="11" t="s">
        <v>78</v>
      </c>
      <c r="B130" t="s">
        <v>147</v>
      </c>
      <c r="C130" s="24" t="s">
        <v>156</v>
      </c>
      <c r="D130" t="s">
        <v>159</v>
      </c>
      <c r="E130" s="24">
        <v>7</v>
      </c>
      <c r="F130" s="11" t="s">
        <v>78</v>
      </c>
      <c r="G130" s="40"/>
      <c r="H130" s="41"/>
      <c r="I130" s="40"/>
      <c r="J130" s="41"/>
      <c r="K130" s="40"/>
      <c r="L130" s="41">
        <v>3126</v>
      </c>
      <c r="M130" s="40">
        <v>2840</v>
      </c>
      <c r="N130" s="41">
        <v>1750</v>
      </c>
      <c r="O130" s="40">
        <v>2170</v>
      </c>
      <c r="P130" s="64"/>
      <c r="Q130" s="64"/>
      <c r="R130" s="64"/>
      <c r="S130" s="49">
        <f t="shared" si="4"/>
        <v>0</v>
      </c>
      <c r="T130" s="49">
        <f t="shared" si="5"/>
        <v>3126</v>
      </c>
      <c r="U130" s="49">
        <f t="shared" si="6"/>
        <v>6760</v>
      </c>
      <c r="V130" s="49">
        <f t="shared" si="7"/>
        <v>0</v>
      </c>
    </row>
    <row r="131" spans="1:22" hidden="1" x14ac:dyDescent="0.2">
      <c r="A131" s="11" t="s">
        <v>136</v>
      </c>
      <c r="B131" t="s">
        <v>154</v>
      </c>
      <c r="C131" s="24" t="s">
        <v>155</v>
      </c>
      <c r="D131" t="s">
        <v>159</v>
      </c>
      <c r="E131" s="24">
        <v>1</v>
      </c>
      <c r="F131" s="11" t="s">
        <v>136</v>
      </c>
      <c r="G131" s="40"/>
      <c r="H131" s="41"/>
      <c r="I131" s="40"/>
      <c r="J131" s="41">
        <v>25250</v>
      </c>
      <c r="K131" s="40">
        <v>28575</v>
      </c>
      <c r="L131" s="41"/>
      <c r="M131" s="40"/>
      <c r="N131" s="41"/>
      <c r="O131" s="40"/>
      <c r="P131" s="64"/>
      <c r="Q131" s="64"/>
      <c r="R131" s="64"/>
      <c r="S131" s="49">
        <f t="shared" ref="S131:S140" si="8">SUM(G131:I131)</f>
        <v>0</v>
      </c>
      <c r="T131" s="49">
        <f t="shared" ref="T131:T140" si="9">SUM(J131:L131)</f>
        <v>53825</v>
      </c>
      <c r="U131" s="49">
        <f t="shared" ref="U131:U140" si="10">SUM(M131:O131)</f>
        <v>0</v>
      </c>
      <c r="V131" s="49">
        <f t="shared" ref="V131:V139" si="11">SUM(P131:R131)</f>
        <v>0</v>
      </c>
    </row>
    <row r="132" spans="1:22" hidden="1" x14ac:dyDescent="0.2">
      <c r="A132" s="11" t="s">
        <v>79</v>
      </c>
      <c r="B132" t="s">
        <v>147</v>
      </c>
      <c r="C132" s="24" t="s">
        <v>156</v>
      </c>
      <c r="D132" t="s">
        <v>159</v>
      </c>
      <c r="E132" s="24">
        <v>1</v>
      </c>
      <c r="F132" s="11" t="s">
        <v>79</v>
      </c>
      <c r="G132" s="40"/>
      <c r="H132" s="41"/>
      <c r="I132" s="40">
        <v>20750</v>
      </c>
      <c r="J132" s="41"/>
      <c r="K132" s="40"/>
      <c r="L132" s="41">
        <v>25808</v>
      </c>
      <c r="M132" s="40">
        <v>28575</v>
      </c>
      <c r="N132" s="41">
        <v>28551</v>
      </c>
      <c r="O132" s="40">
        <v>24983</v>
      </c>
      <c r="P132" s="64"/>
      <c r="Q132" s="64"/>
      <c r="R132" s="64"/>
      <c r="S132" s="49">
        <f t="shared" si="8"/>
        <v>20750</v>
      </c>
      <c r="T132" s="49">
        <f t="shared" si="9"/>
        <v>25808</v>
      </c>
      <c r="U132" s="49">
        <f t="shared" si="10"/>
        <v>82109</v>
      </c>
      <c r="V132" s="49">
        <f t="shared" si="11"/>
        <v>0</v>
      </c>
    </row>
    <row r="133" spans="1:22" hidden="1" x14ac:dyDescent="0.2">
      <c r="A133" s="3" t="s">
        <v>83</v>
      </c>
      <c r="B133" t="s">
        <v>154</v>
      </c>
      <c r="C133" s="24" t="s">
        <v>155</v>
      </c>
      <c r="D133" s="24" t="s">
        <v>157</v>
      </c>
      <c r="E133" s="24">
        <v>20</v>
      </c>
      <c r="F133" s="3" t="s">
        <v>83</v>
      </c>
      <c r="G133" s="41"/>
      <c r="H133" s="40"/>
      <c r="I133" s="41"/>
      <c r="J133" s="40"/>
      <c r="K133" s="41">
        <v>2520</v>
      </c>
      <c r="L133" s="40">
        <v>27809</v>
      </c>
      <c r="M133" s="41"/>
      <c r="N133" s="40"/>
      <c r="O133" s="41"/>
      <c r="P133" s="65"/>
      <c r="Q133" s="65"/>
      <c r="R133" s="65"/>
      <c r="S133" s="49">
        <f t="shared" si="8"/>
        <v>0</v>
      </c>
      <c r="T133" s="49">
        <f t="shared" si="9"/>
        <v>30329</v>
      </c>
      <c r="U133" s="49">
        <f t="shared" si="10"/>
        <v>0</v>
      </c>
      <c r="V133" s="49">
        <f t="shared" si="11"/>
        <v>0</v>
      </c>
    </row>
    <row r="134" spans="1:22" hidden="1" x14ac:dyDescent="0.2">
      <c r="A134" s="11" t="s">
        <v>80</v>
      </c>
      <c r="B134" t="s">
        <v>147</v>
      </c>
      <c r="C134" s="24" t="s">
        <v>152</v>
      </c>
      <c r="D134" s="24" t="s">
        <v>157</v>
      </c>
      <c r="E134" s="24">
        <v>18</v>
      </c>
      <c r="F134" s="11" t="s">
        <v>80</v>
      </c>
      <c r="G134" s="40">
        <v>9020</v>
      </c>
      <c r="H134" s="41"/>
      <c r="I134" s="40"/>
      <c r="J134" s="41"/>
      <c r="K134" s="40"/>
      <c r="L134" s="41"/>
      <c r="M134" s="40"/>
      <c r="N134" s="41"/>
      <c r="O134" s="40"/>
      <c r="P134" s="64"/>
      <c r="Q134" s="64"/>
      <c r="R134" s="64"/>
      <c r="S134" s="49">
        <f t="shared" si="8"/>
        <v>9020</v>
      </c>
      <c r="T134" s="49">
        <f t="shared" si="9"/>
        <v>0</v>
      </c>
      <c r="U134" s="49">
        <f t="shared" si="10"/>
        <v>0</v>
      </c>
      <c r="V134" s="49">
        <f t="shared" si="11"/>
        <v>0</v>
      </c>
    </row>
    <row r="135" spans="1:22" hidden="1" x14ac:dyDescent="0.2">
      <c r="A135" s="11" t="s">
        <v>137</v>
      </c>
      <c r="B135" t="s">
        <v>154</v>
      </c>
      <c r="C135" s="24" t="s">
        <v>155</v>
      </c>
      <c r="D135" t="s">
        <v>163</v>
      </c>
      <c r="E135" s="24">
        <v>5</v>
      </c>
      <c r="F135" s="11" t="s">
        <v>137</v>
      </c>
      <c r="G135" s="40"/>
      <c r="H135" s="41">
        <v>16392</v>
      </c>
      <c r="I135" s="40">
        <v>3575</v>
      </c>
      <c r="J135" s="41"/>
      <c r="K135" s="40"/>
      <c r="L135" s="41"/>
      <c r="M135" s="40"/>
      <c r="N135" s="41"/>
      <c r="O135" s="40"/>
      <c r="P135" s="64"/>
      <c r="Q135" s="64"/>
      <c r="R135" s="64"/>
      <c r="S135" s="49">
        <f t="shared" si="8"/>
        <v>19967</v>
      </c>
      <c r="T135" s="49">
        <f t="shared" si="9"/>
        <v>0</v>
      </c>
      <c r="U135" s="49">
        <f t="shared" si="10"/>
        <v>0</v>
      </c>
      <c r="V135" s="49">
        <f t="shared" si="11"/>
        <v>0</v>
      </c>
    </row>
    <row r="136" spans="1:22" x14ac:dyDescent="0.2">
      <c r="A136" s="3" t="s">
        <v>90</v>
      </c>
      <c r="B136" t="s">
        <v>154</v>
      </c>
      <c r="C136" t="s">
        <v>152</v>
      </c>
      <c r="D136" s="24" t="s">
        <v>153</v>
      </c>
      <c r="E136" s="24">
        <v>1</v>
      </c>
      <c r="F136" s="3" t="s">
        <v>90</v>
      </c>
      <c r="G136" s="41"/>
      <c r="H136" s="40"/>
      <c r="I136" s="41">
        <v>19560</v>
      </c>
      <c r="J136" s="40">
        <v>-1000</v>
      </c>
      <c r="K136" s="41"/>
      <c r="L136" s="40"/>
      <c r="M136" s="41"/>
      <c r="N136" s="40"/>
      <c r="O136" s="41"/>
      <c r="P136" s="65"/>
      <c r="Q136" s="65"/>
      <c r="R136" s="65"/>
      <c r="S136" s="49">
        <f t="shared" si="8"/>
        <v>19560</v>
      </c>
      <c r="T136" s="49">
        <f t="shared" si="9"/>
        <v>-1000</v>
      </c>
      <c r="U136" s="49">
        <f t="shared" si="10"/>
        <v>0</v>
      </c>
      <c r="V136" s="49">
        <f t="shared" si="11"/>
        <v>0</v>
      </c>
    </row>
    <row r="137" spans="1:22" x14ac:dyDescent="0.2">
      <c r="A137" s="3" t="s">
        <v>93</v>
      </c>
      <c r="B137" t="s">
        <v>154</v>
      </c>
      <c r="C137" t="s">
        <v>152</v>
      </c>
      <c r="D137" s="24" t="s">
        <v>153</v>
      </c>
      <c r="E137" s="24">
        <v>1</v>
      </c>
      <c r="F137" s="3" t="s">
        <v>93</v>
      </c>
      <c r="G137" s="41"/>
      <c r="H137" s="40"/>
      <c r="I137" s="41">
        <v>29912</v>
      </c>
      <c r="J137" s="40"/>
      <c r="K137" s="41"/>
      <c r="L137" s="40"/>
      <c r="M137" s="41"/>
      <c r="N137" s="40">
        <v>-19662</v>
      </c>
      <c r="O137" s="41"/>
      <c r="P137" s="65"/>
      <c r="Q137" s="65"/>
      <c r="R137" s="65"/>
      <c r="S137" s="49">
        <f t="shared" si="8"/>
        <v>29912</v>
      </c>
      <c r="T137" s="49">
        <f t="shared" si="9"/>
        <v>0</v>
      </c>
      <c r="U137" s="49">
        <f t="shared" si="10"/>
        <v>-19662</v>
      </c>
      <c r="V137" s="49">
        <f t="shared" si="11"/>
        <v>0</v>
      </c>
    </row>
    <row r="138" spans="1:22" x14ac:dyDescent="0.2">
      <c r="A138" s="3" t="s">
        <v>92</v>
      </c>
      <c r="B138" t="s">
        <v>154</v>
      </c>
      <c r="C138" t="s">
        <v>152</v>
      </c>
      <c r="D138" s="24" t="s">
        <v>153</v>
      </c>
      <c r="E138" s="24">
        <v>1</v>
      </c>
      <c r="F138" s="3" t="s">
        <v>92</v>
      </c>
      <c r="G138" s="41"/>
      <c r="H138" s="40"/>
      <c r="I138" s="41">
        <v>7675</v>
      </c>
      <c r="J138" s="40"/>
      <c r="K138" s="41">
        <v>5000</v>
      </c>
      <c r="L138" s="40"/>
      <c r="M138" s="41"/>
      <c r="N138" s="40"/>
      <c r="O138" s="41"/>
      <c r="P138" s="65"/>
      <c r="Q138" s="65"/>
      <c r="R138" s="65"/>
      <c r="S138" s="49">
        <f t="shared" si="8"/>
        <v>7675</v>
      </c>
      <c r="T138" s="49">
        <f t="shared" si="9"/>
        <v>5000</v>
      </c>
      <c r="U138" s="49">
        <f t="shared" si="10"/>
        <v>0</v>
      </c>
      <c r="V138" s="49">
        <f t="shared" si="11"/>
        <v>0</v>
      </c>
    </row>
    <row r="139" spans="1:22" x14ac:dyDescent="0.2">
      <c r="A139" s="3" t="s">
        <v>91</v>
      </c>
      <c r="B139" t="s">
        <v>154</v>
      </c>
      <c r="C139" t="s">
        <v>152</v>
      </c>
      <c r="D139" s="24" t="s">
        <v>153</v>
      </c>
      <c r="E139" s="24">
        <v>1</v>
      </c>
      <c r="F139" s="3" t="s">
        <v>91</v>
      </c>
      <c r="G139" s="41"/>
      <c r="H139" s="40"/>
      <c r="I139" s="41">
        <v>18200</v>
      </c>
      <c r="J139" s="40"/>
      <c r="K139" s="41">
        <v>-7500</v>
      </c>
      <c r="L139" s="40"/>
      <c r="M139" s="41"/>
      <c r="N139" s="40"/>
      <c r="O139" s="41"/>
      <c r="P139" s="65"/>
      <c r="Q139" s="65"/>
      <c r="R139" s="65"/>
      <c r="S139" s="49">
        <f t="shared" si="8"/>
        <v>18200</v>
      </c>
      <c r="T139" s="49">
        <f t="shared" si="9"/>
        <v>-7500</v>
      </c>
      <c r="U139" s="49">
        <f t="shared" si="10"/>
        <v>0</v>
      </c>
      <c r="V139" s="49">
        <f t="shared" si="11"/>
        <v>0</v>
      </c>
    </row>
    <row r="140" spans="1:22" hidden="1" x14ac:dyDescent="0.2">
      <c r="G140" s="45">
        <f>SUM(G2:G139)</f>
        <v>293495</v>
      </c>
      <c r="H140" s="45">
        <f t="shared" ref="H140:R140" si="12">SUM(H2:H139)</f>
        <v>279479.06</v>
      </c>
      <c r="I140" s="45">
        <f t="shared" si="12"/>
        <v>709730.37</v>
      </c>
      <c r="J140" s="45">
        <f t="shared" si="12"/>
        <v>455698</v>
      </c>
      <c r="K140" s="45">
        <f t="shared" si="12"/>
        <v>516275.25</v>
      </c>
      <c r="L140" s="45">
        <f t="shared" si="12"/>
        <v>432412</v>
      </c>
      <c r="M140" s="45">
        <f t="shared" si="12"/>
        <v>478117</v>
      </c>
      <c r="N140" s="45">
        <f t="shared" si="12"/>
        <v>371421.77</v>
      </c>
      <c r="O140" s="45">
        <f t="shared" si="12"/>
        <v>340585</v>
      </c>
      <c r="P140" s="45">
        <f t="shared" si="12"/>
        <v>0</v>
      </c>
      <c r="Q140" s="45">
        <f t="shared" si="12"/>
        <v>0</v>
      </c>
      <c r="R140" s="45">
        <f t="shared" si="12"/>
        <v>0</v>
      </c>
      <c r="S140" s="49">
        <f t="shared" si="8"/>
        <v>1282704.4300000002</v>
      </c>
      <c r="T140" s="49">
        <f t="shared" si="9"/>
        <v>1404385.25</v>
      </c>
      <c r="U140" s="49">
        <f t="shared" si="10"/>
        <v>1190123.77</v>
      </c>
      <c r="V140" s="49">
        <f>SUM(P140:R140)</f>
        <v>0</v>
      </c>
    </row>
    <row r="142" spans="1:22" x14ac:dyDescent="0.2">
      <c r="F142" s="46"/>
    </row>
    <row r="143" spans="1:22" x14ac:dyDescent="0.2">
      <c r="F143" s="46"/>
    </row>
  </sheetData>
  <autoFilter ref="A1:V140" xr:uid="{00000000-0009-0000-0000-00000C000000}">
    <filterColumn colId="3">
      <filters>
        <filter val="SF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5F28-AAB6-4551-BDFD-B23EBB2E96DD}">
  <dimension ref="A1:G39"/>
  <sheetViews>
    <sheetView showGridLines="0" workbookViewId="0">
      <selection activeCell="E34" sqref="E34"/>
    </sheetView>
  </sheetViews>
  <sheetFormatPr defaultColWidth="11" defaultRowHeight="12.75" x14ac:dyDescent="0.2"/>
  <cols>
    <col min="1" max="1" width="5.75" style="156" customWidth="1"/>
    <col min="2" max="2" width="37.125" style="91" customWidth="1"/>
    <col min="3" max="4" width="14.25" style="91" customWidth="1"/>
    <col min="5" max="5" width="11.25" style="91" bestFit="1" customWidth="1"/>
    <col min="6" max="7" width="12" style="91" bestFit="1" customWidth="1"/>
    <col min="8" max="16384" width="11" style="91"/>
  </cols>
  <sheetData>
    <row r="1" spans="1:7" ht="18" x14ac:dyDescent="0.25">
      <c r="A1" s="164" t="s">
        <v>254</v>
      </c>
      <c r="B1" s="150"/>
    </row>
    <row r="2" spans="1:7" ht="18" x14ac:dyDescent="0.25">
      <c r="A2" s="164" t="s">
        <v>224</v>
      </c>
      <c r="B2" s="151"/>
    </row>
    <row r="3" spans="1:7" x14ac:dyDescent="0.2">
      <c r="B3" s="92"/>
    </row>
    <row r="4" spans="1:7" ht="38.25" x14ac:dyDescent="0.2">
      <c r="A4" s="159" t="s">
        <v>262</v>
      </c>
      <c r="B4" s="93" t="s">
        <v>255</v>
      </c>
      <c r="C4" s="94" t="s">
        <v>222</v>
      </c>
      <c r="D4" s="94" t="s">
        <v>259</v>
      </c>
      <c r="E4" s="94" t="s">
        <v>304</v>
      </c>
      <c r="F4" s="94" t="s">
        <v>260</v>
      </c>
      <c r="G4" s="94" t="s">
        <v>261</v>
      </c>
    </row>
    <row r="5" spans="1:7" x14ac:dyDescent="0.2">
      <c r="A5" s="160">
        <v>1</v>
      </c>
      <c r="B5" s="95" t="s">
        <v>256</v>
      </c>
      <c r="C5" s="139">
        <f>'Programme 1'!G36</f>
        <v>76230</v>
      </c>
      <c r="D5" s="139">
        <f>'Programme 1'!G17+'Programme 1'!G32</f>
        <v>69300</v>
      </c>
      <c r="E5" s="107">
        <v>350</v>
      </c>
      <c r="F5" s="139">
        <f t="shared" ref="F5:G8" si="0">C5/$E5</f>
        <v>217.8</v>
      </c>
      <c r="G5" s="139">
        <f t="shared" si="0"/>
        <v>198</v>
      </c>
    </row>
    <row r="6" spans="1:7" x14ac:dyDescent="0.2">
      <c r="A6" s="160">
        <v>3</v>
      </c>
      <c r="B6" s="95" t="s">
        <v>257</v>
      </c>
      <c r="C6" s="139">
        <f>'Programme 3'!G34</f>
        <v>355300</v>
      </c>
      <c r="D6" s="139">
        <f>'Programme 3'!G16+'Programme 3'!G30</f>
        <v>323000</v>
      </c>
      <c r="E6" s="107">
        <v>60</v>
      </c>
      <c r="F6" s="139">
        <f t="shared" si="0"/>
        <v>5921.666666666667</v>
      </c>
      <c r="G6" s="139">
        <f t="shared" si="0"/>
        <v>5383.333333333333</v>
      </c>
    </row>
    <row r="7" spans="1:7" x14ac:dyDescent="0.2">
      <c r="A7" s="160">
        <v>4</v>
      </c>
      <c r="B7" s="95" t="s">
        <v>258</v>
      </c>
      <c r="C7" s="139">
        <f>'Programme 2'!G25</f>
        <v>14520000</v>
      </c>
      <c r="D7" s="139">
        <f>'Programme 2'!G13+'Programme 2'!G21</f>
        <v>13200000</v>
      </c>
      <c r="E7" s="107">
        <v>210</v>
      </c>
      <c r="F7" s="139">
        <f t="shared" si="0"/>
        <v>69142.857142857145</v>
      </c>
      <c r="G7" s="139">
        <f t="shared" si="0"/>
        <v>62857.142857142855</v>
      </c>
    </row>
    <row r="8" spans="1:7" x14ac:dyDescent="0.2">
      <c r="A8" s="161"/>
      <c r="B8" s="97" t="s">
        <v>175</v>
      </c>
      <c r="C8" s="165">
        <f>SUM(C5:C7)</f>
        <v>14951530</v>
      </c>
      <c r="D8" s="165">
        <f>SUM(D5:D7)</f>
        <v>13592300</v>
      </c>
      <c r="E8" s="108">
        <f>SUM(E5:E7)</f>
        <v>620</v>
      </c>
      <c r="F8" s="165">
        <f t="shared" si="0"/>
        <v>24115.370967741936</v>
      </c>
      <c r="G8" s="165">
        <f t="shared" si="0"/>
        <v>21923.064516129034</v>
      </c>
    </row>
    <row r="9" spans="1:7" x14ac:dyDescent="0.2">
      <c r="A9" s="160"/>
      <c r="B9" s="95"/>
      <c r="C9" s="96"/>
      <c r="D9" s="96"/>
      <c r="E9" s="95"/>
      <c r="F9" s="95"/>
      <c r="G9" s="95"/>
    </row>
    <row r="10" spans="1:7" x14ac:dyDescent="0.2">
      <c r="A10" s="161"/>
      <c r="B10" s="97" t="s">
        <v>303</v>
      </c>
      <c r="C10" s="98">
        <f t="shared" ref="C10:D10" si="1">C8</f>
        <v>14951530</v>
      </c>
      <c r="D10" s="98">
        <f t="shared" si="1"/>
        <v>13592300</v>
      </c>
      <c r="E10" s="99"/>
      <c r="F10" s="100"/>
      <c r="G10" s="95"/>
    </row>
    <row r="11" spans="1:7" x14ac:dyDescent="0.2">
      <c r="C11" s="101"/>
      <c r="D11" s="148"/>
      <c r="E11" s="101"/>
      <c r="F11" s="101"/>
    </row>
    <row r="12" spans="1:7" hidden="1" x14ac:dyDescent="0.2">
      <c r="A12" s="161" t="s">
        <v>176</v>
      </c>
      <c r="B12" s="97" t="s">
        <v>177</v>
      </c>
      <c r="C12" s="101"/>
      <c r="D12" s="101"/>
      <c r="E12" s="101"/>
      <c r="F12" s="101"/>
    </row>
    <row r="13" spans="1:7" hidden="1" x14ac:dyDescent="0.2">
      <c r="A13" s="162"/>
      <c r="B13" s="102"/>
      <c r="C13" s="101"/>
      <c r="D13" s="101"/>
      <c r="E13" s="101"/>
      <c r="F13" s="101"/>
    </row>
    <row r="14" spans="1:7" hidden="1" x14ac:dyDescent="0.2">
      <c r="A14" s="162" t="s">
        <v>178</v>
      </c>
      <c r="B14" s="103" t="s">
        <v>154</v>
      </c>
      <c r="C14" s="101"/>
      <c r="D14" s="101"/>
      <c r="E14" s="101"/>
      <c r="F14" s="101"/>
    </row>
    <row r="15" spans="1:7" hidden="1" x14ac:dyDescent="0.2">
      <c r="A15" s="162">
        <v>1</v>
      </c>
      <c r="B15" s="104" t="s">
        <v>187</v>
      </c>
      <c r="C15" s="101"/>
      <c r="D15" s="101"/>
      <c r="E15" s="101"/>
      <c r="F15" s="101"/>
    </row>
    <row r="16" spans="1:7" hidden="1" x14ac:dyDescent="0.2">
      <c r="A16" s="162">
        <v>2</v>
      </c>
      <c r="B16" s="104" t="s">
        <v>160</v>
      </c>
      <c r="C16" s="101"/>
      <c r="D16" s="101"/>
      <c r="E16" s="101"/>
      <c r="F16" s="101"/>
    </row>
    <row r="17" spans="1:6" hidden="1" x14ac:dyDescent="0.2">
      <c r="A17" s="162">
        <v>3</v>
      </c>
      <c r="B17" s="104" t="s">
        <v>179</v>
      </c>
      <c r="C17" s="101"/>
      <c r="D17" s="101"/>
      <c r="E17" s="101"/>
      <c r="F17" s="101"/>
    </row>
    <row r="18" spans="1:6" hidden="1" x14ac:dyDescent="0.2">
      <c r="A18" s="162">
        <v>4</v>
      </c>
      <c r="B18" s="104" t="s">
        <v>180</v>
      </c>
      <c r="C18" s="101"/>
      <c r="D18" s="101"/>
      <c r="E18" s="101"/>
      <c r="F18" s="101"/>
    </row>
    <row r="19" spans="1:6" hidden="1" x14ac:dyDescent="0.2">
      <c r="A19" s="162"/>
      <c r="B19" s="102"/>
      <c r="C19" s="101"/>
      <c r="D19" s="101"/>
      <c r="E19" s="101"/>
      <c r="F19" s="101"/>
    </row>
    <row r="20" spans="1:6" hidden="1" x14ac:dyDescent="0.2">
      <c r="A20" s="162" t="s">
        <v>181</v>
      </c>
      <c r="B20" s="103" t="s">
        <v>147</v>
      </c>
      <c r="C20" s="101"/>
      <c r="D20" s="101"/>
      <c r="E20" s="101"/>
      <c r="F20" s="101"/>
    </row>
    <row r="21" spans="1:6" hidden="1" x14ac:dyDescent="0.2">
      <c r="A21" s="162">
        <v>1</v>
      </c>
      <c r="B21" s="102" t="s">
        <v>182</v>
      </c>
      <c r="C21" s="101"/>
      <c r="D21" s="101"/>
      <c r="E21" s="101"/>
      <c r="F21" s="101"/>
    </row>
    <row r="22" spans="1:6" hidden="1" x14ac:dyDescent="0.2">
      <c r="A22" s="162">
        <v>2</v>
      </c>
      <c r="B22" s="102" t="s">
        <v>156</v>
      </c>
      <c r="C22" s="101"/>
      <c r="D22" s="101"/>
      <c r="E22" s="101"/>
      <c r="F22" s="101"/>
    </row>
    <row r="23" spans="1:6" hidden="1" x14ac:dyDescent="0.2">
      <c r="A23" s="162">
        <v>3</v>
      </c>
      <c r="B23" s="102" t="s">
        <v>180</v>
      </c>
      <c r="C23" s="101"/>
      <c r="D23" s="101"/>
      <c r="E23" s="101"/>
      <c r="F23" s="101"/>
    </row>
    <row r="24" spans="1:6" hidden="1" x14ac:dyDescent="0.2">
      <c r="A24" s="162"/>
      <c r="B24" s="102"/>
      <c r="C24" s="101"/>
      <c r="D24" s="101"/>
      <c r="E24" s="101"/>
      <c r="F24" s="101"/>
    </row>
    <row r="25" spans="1:6" hidden="1" x14ac:dyDescent="0.2">
      <c r="A25" s="162" t="s">
        <v>188</v>
      </c>
      <c r="B25" s="103" t="s">
        <v>189</v>
      </c>
      <c r="C25" s="101"/>
      <c r="D25" s="101"/>
      <c r="E25" s="101"/>
      <c r="F25" s="101"/>
    </row>
    <row r="26" spans="1:6" hidden="1" x14ac:dyDescent="0.2">
      <c r="A26" s="162">
        <v>1</v>
      </c>
      <c r="B26" s="102" t="s">
        <v>187</v>
      </c>
      <c r="C26" s="101"/>
      <c r="D26" s="101"/>
      <c r="E26" s="101"/>
      <c r="F26" s="101"/>
    </row>
    <row r="27" spans="1:6" hidden="1" x14ac:dyDescent="0.2">
      <c r="A27" s="162">
        <v>2</v>
      </c>
      <c r="B27" s="102" t="s">
        <v>160</v>
      </c>
      <c r="C27" s="101"/>
      <c r="D27" s="101"/>
      <c r="E27" s="101"/>
      <c r="F27" s="101"/>
    </row>
    <row r="28" spans="1:6" hidden="1" x14ac:dyDescent="0.2">
      <c r="A28" s="162"/>
      <c r="B28" s="102"/>
      <c r="C28" s="101"/>
      <c r="D28" s="101"/>
      <c r="E28" s="101"/>
      <c r="F28" s="101"/>
    </row>
    <row r="29" spans="1:6" hidden="1" x14ac:dyDescent="0.2">
      <c r="A29" s="162"/>
      <c r="B29" s="102"/>
      <c r="C29" s="101"/>
      <c r="D29" s="101"/>
      <c r="E29" s="101"/>
      <c r="F29" s="101"/>
    </row>
    <row r="30" spans="1:6" hidden="1" x14ac:dyDescent="0.2">
      <c r="A30" s="163"/>
      <c r="B30" s="98" t="s">
        <v>183</v>
      </c>
      <c r="C30" s="101"/>
      <c r="D30" s="101"/>
      <c r="E30" s="101"/>
      <c r="F30" s="101"/>
    </row>
    <row r="31" spans="1:6" x14ac:dyDescent="0.2">
      <c r="E31" s="105"/>
    </row>
    <row r="32" spans="1:6" x14ac:dyDescent="0.2">
      <c r="D32" s="106"/>
    </row>
    <row r="39" spans="2:2" x14ac:dyDescent="0.2">
      <c r="B39" s="167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5"/>
  <sheetViews>
    <sheetView showGridLines="0" topLeftCell="A11" workbookViewId="0">
      <selection activeCell="B34" sqref="B34:F34"/>
    </sheetView>
  </sheetViews>
  <sheetFormatPr defaultColWidth="8.75" defaultRowHeight="12.75" x14ac:dyDescent="0.2"/>
  <cols>
    <col min="1" max="1" width="5.125" style="156" customWidth="1"/>
    <col min="2" max="2" width="28.125" style="91" customWidth="1"/>
    <col min="3" max="3" width="15.25" style="91" customWidth="1"/>
    <col min="4" max="4" width="9.375" style="109" customWidth="1"/>
    <col min="5" max="5" width="8.875" style="109" customWidth="1"/>
    <col min="6" max="6" width="8.75" style="109" customWidth="1"/>
    <col min="7" max="7" width="13.125" style="91" customWidth="1"/>
    <col min="8" max="16384" width="8.75" style="91"/>
  </cols>
  <sheetData>
    <row r="2" spans="1:7" x14ac:dyDescent="0.2">
      <c r="B2" s="168" t="s">
        <v>256</v>
      </c>
      <c r="C2" s="168"/>
      <c r="D2" s="168"/>
      <c r="E2" s="168"/>
      <c r="F2" s="168"/>
      <c r="G2" s="168"/>
    </row>
    <row r="4" spans="1:7" x14ac:dyDescent="0.2">
      <c r="B4" s="110" t="s">
        <v>263</v>
      </c>
      <c r="C4" s="110" t="s">
        <v>264</v>
      </c>
      <c r="D4" s="110" t="s">
        <v>265</v>
      </c>
      <c r="E4" s="111" t="s">
        <v>266</v>
      </c>
      <c r="F4" s="111" t="s">
        <v>267</v>
      </c>
      <c r="G4" s="112" t="s">
        <v>222</v>
      </c>
    </row>
    <row r="5" spans="1:7" x14ac:dyDescent="0.2">
      <c r="B5" s="118"/>
      <c r="C5" s="118"/>
      <c r="D5" s="118"/>
      <c r="E5" s="119"/>
      <c r="F5" s="119"/>
      <c r="G5" s="125"/>
    </row>
    <row r="6" spans="1:7" x14ac:dyDescent="0.2">
      <c r="B6" s="110" t="s">
        <v>268</v>
      </c>
      <c r="C6" s="122"/>
      <c r="D6" s="122"/>
      <c r="E6" s="123"/>
      <c r="F6" s="123"/>
      <c r="G6" s="128"/>
    </row>
    <row r="7" spans="1:7" x14ac:dyDescent="0.2">
      <c r="A7" s="156">
        <v>1</v>
      </c>
      <c r="B7" s="113" t="s">
        <v>227</v>
      </c>
      <c r="C7" s="113" t="s">
        <v>269</v>
      </c>
      <c r="D7" s="113">
        <v>10</v>
      </c>
      <c r="E7" s="113">
        <v>5</v>
      </c>
      <c r="F7" s="113">
        <v>12</v>
      </c>
      <c r="G7" s="88">
        <f>D7*E7*F7</f>
        <v>600</v>
      </c>
    </row>
    <row r="8" spans="1:7" x14ac:dyDescent="0.2">
      <c r="A8" s="156">
        <v>2</v>
      </c>
      <c r="B8" s="113" t="s">
        <v>228</v>
      </c>
      <c r="C8" s="113" t="s">
        <v>270</v>
      </c>
      <c r="D8" s="113">
        <v>100</v>
      </c>
      <c r="E8" s="113">
        <v>10</v>
      </c>
      <c r="F8" s="113">
        <v>12</v>
      </c>
      <c r="G8" s="88">
        <f>D8*E8*F8</f>
        <v>12000</v>
      </c>
    </row>
    <row r="9" spans="1:7" x14ac:dyDescent="0.2">
      <c r="A9" s="156">
        <v>3</v>
      </c>
      <c r="B9" s="113" t="s">
        <v>229</v>
      </c>
      <c r="C9" s="113" t="s">
        <v>271</v>
      </c>
      <c r="D9" s="113">
        <v>10</v>
      </c>
      <c r="E9" s="113">
        <v>5</v>
      </c>
      <c r="F9" s="113">
        <v>12</v>
      </c>
      <c r="G9" s="88">
        <f t="shared" ref="G9:G16" si="0">D9*E9*F9</f>
        <v>600</v>
      </c>
    </row>
    <row r="10" spans="1:7" x14ac:dyDescent="0.2">
      <c r="A10" s="156">
        <v>4</v>
      </c>
      <c r="B10" s="113" t="s">
        <v>230</v>
      </c>
      <c r="C10" s="113" t="s">
        <v>273</v>
      </c>
      <c r="D10" s="113">
        <v>100</v>
      </c>
      <c r="E10" s="113">
        <v>10</v>
      </c>
      <c r="F10" s="113">
        <v>12</v>
      </c>
      <c r="G10" s="88">
        <f t="shared" si="0"/>
        <v>12000</v>
      </c>
    </row>
    <row r="11" spans="1:7" x14ac:dyDescent="0.2">
      <c r="A11" s="156">
        <v>5</v>
      </c>
      <c r="B11" s="113" t="s">
        <v>231</v>
      </c>
      <c r="C11" s="113" t="s">
        <v>274</v>
      </c>
      <c r="D11" s="113">
        <v>10</v>
      </c>
      <c r="E11" s="113">
        <v>5</v>
      </c>
      <c r="F11" s="113">
        <v>12</v>
      </c>
      <c r="G11" s="88">
        <f t="shared" si="0"/>
        <v>600</v>
      </c>
    </row>
    <row r="12" spans="1:7" x14ac:dyDescent="0.2">
      <c r="A12" s="156">
        <v>6</v>
      </c>
      <c r="B12" s="113" t="s">
        <v>232</v>
      </c>
      <c r="C12" s="113" t="s">
        <v>275</v>
      </c>
      <c r="D12" s="113">
        <v>100</v>
      </c>
      <c r="E12" s="113">
        <v>10</v>
      </c>
      <c r="F12" s="113">
        <v>12</v>
      </c>
      <c r="G12" s="88">
        <f t="shared" si="0"/>
        <v>12000</v>
      </c>
    </row>
    <row r="13" spans="1:7" x14ac:dyDescent="0.2">
      <c r="A13" s="156">
        <v>7</v>
      </c>
      <c r="B13" s="113" t="s">
        <v>233</v>
      </c>
      <c r="C13" s="113" t="s">
        <v>276</v>
      </c>
      <c r="D13" s="113">
        <v>10</v>
      </c>
      <c r="E13" s="113">
        <v>5</v>
      </c>
      <c r="F13" s="113">
        <v>12</v>
      </c>
      <c r="G13" s="88">
        <f t="shared" si="0"/>
        <v>600</v>
      </c>
    </row>
    <row r="14" spans="1:7" x14ac:dyDescent="0.2">
      <c r="A14" s="156">
        <v>8</v>
      </c>
      <c r="B14" s="113" t="s">
        <v>234</v>
      </c>
      <c r="C14" s="113" t="s">
        <v>277</v>
      </c>
      <c r="D14" s="113">
        <v>100</v>
      </c>
      <c r="E14" s="113">
        <v>10</v>
      </c>
      <c r="F14" s="113">
        <v>12</v>
      </c>
      <c r="G14" s="88">
        <f t="shared" si="0"/>
        <v>12000</v>
      </c>
    </row>
    <row r="15" spans="1:7" x14ac:dyDescent="0.2">
      <c r="A15" s="156">
        <v>9</v>
      </c>
      <c r="B15" s="113" t="s">
        <v>235</v>
      </c>
      <c r="C15" s="113" t="s">
        <v>278</v>
      </c>
      <c r="D15" s="113">
        <v>10</v>
      </c>
      <c r="E15" s="113">
        <v>5</v>
      </c>
      <c r="F15" s="113">
        <v>12</v>
      </c>
      <c r="G15" s="88">
        <f t="shared" si="0"/>
        <v>600</v>
      </c>
    </row>
    <row r="16" spans="1:7" x14ac:dyDescent="0.2">
      <c r="A16" s="156">
        <v>10</v>
      </c>
      <c r="B16" s="113" t="s">
        <v>236</v>
      </c>
      <c r="C16" s="113" t="s">
        <v>272</v>
      </c>
      <c r="D16" s="113">
        <v>100</v>
      </c>
      <c r="E16" s="113">
        <v>10</v>
      </c>
      <c r="F16" s="113">
        <v>12</v>
      </c>
      <c r="G16" s="88">
        <f t="shared" si="0"/>
        <v>12000</v>
      </c>
    </row>
    <row r="17" spans="1:7" ht="12.75" customHeight="1" x14ac:dyDescent="0.2">
      <c r="B17" s="169" t="s">
        <v>184</v>
      </c>
      <c r="C17" s="170"/>
      <c r="D17" s="170"/>
      <c r="E17" s="170"/>
      <c r="F17" s="171"/>
      <c r="G17" s="114">
        <f>SUM(G7:G16)</f>
        <v>63000</v>
      </c>
    </row>
    <row r="18" spans="1:7" s="121" customFormat="1" ht="12.75" customHeight="1" x14ac:dyDescent="0.2">
      <c r="A18" s="157"/>
      <c r="B18" s="126"/>
      <c r="C18" s="126"/>
      <c r="D18" s="126"/>
      <c r="E18" s="126"/>
      <c r="F18" s="126"/>
      <c r="G18" s="127"/>
    </row>
    <row r="19" spans="1:7" x14ac:dyDescent="0.2">
      <c r="B19" s="110" t="s">
        <v>279</v>
      </c>
      <c r="C19" s="113"/>
      <c r="D19" s="113"/>
      <c r="E19" s="113"/>
      <c r="F19" s="113"/>
      <c r="G19" s="88"/>
    </row>
    <row r="20" spans="1:7" x14ac:dyDescent="0.2">
      <c r="A20" s="156">
        <v>11</v>
      </c>
      <c r="B20" s="113" t="s">
        <v>227</v>
      </c>
      <c r="C20" s="113" t="s">
        <v>283</v>
      </c>
      <c r="D20" s="113">
        <v>10</v>
      </c>
      <c r="E20" s="113">
        <v>5</v>
      </c>
      <c r="F20" s="113">
        <v>1</v>
      </c>
      <c r="G20" s="88">
        <f t="shared" ref="G20:G31" si="1">D20*E20*F20</f>
        <v>50</v>
      </c>
    </row>
    <row r="21" spans="1:7" x14ac:dyDescent="0.2">
      <c r="A21" s="156">
        <v>12</v>
      </c>
      <c r="B21" s="113" t="s">
        <v>228</v>
      </c>
      <c r="C21" s="113" t="s">
        <v>283</v>
      </c>
      <c r="D21" s="113">
        <v>100</v>
      </c>
      <c r="E21" s="113">
        <v>10</v>
      </c>
      <c r="F21" s="113">
        <v>1</v>
      </c>
      <c r="G21" s="88">
        <f t="shared" si="1"/>
        <v>1000</v>
      </c>
    </row>
    <row r="22" spans="1:7" x14ac:dyDescent="0.2">
      <c r="A22" s="156">
        <v>13</v>
      </c>
      <c r="B22" s="113" t="s">
        <v>229</v>
      </c>
      <c r="C22" s="113" t="s">
        <v>283</v>
      </c>
      <c r="D22" s="113">
        <v>10</v>
      </c>
      <c r="E22" s="113">
        <v>5</v>
      </c>
      <c r="F22" s="113">
        <v>1</v>
      </c>
      <c r="G22" s="88">
        <f t="shared" si="1"/>
        <v>50</v>
      </c>
    </row>
    <row r="23" spans="1:7" x14ac:dyDescent="0.2">
      <c r="A23" s="156">
        <v>14</v>
      </c>
      <c r="B23" s="113" t="s">
        <v>230</v>
      </c>
      <c r="C23" s="113" t="s">
        <v>283</v>
      </c>
      <c r="D23" s="113">
        <v>100</v>
      </c>
      <c r="E23" s="113">
        <v>10</v>
      </c>
      <c r="F23" s="113">
        <v>1</v>
      </c>
      <c r="G23" s="88">
        <f t="shared" si="1"/>
        <v>1000</v>
      </c>
    </row>
    <row r="24" spans="1:7" x14ac:dyDescent="0.2">
      <c r="A24" s="156">
        <v>15</v>
      </c>
      <c r="B24" s="113" t="s">
        <v>231</v>
      </c>
      <c r="C24" s="113" t="s">
        <v>283</v>
      </c>
      <c r="D24" s="113">
        <v>10</v>
      </c>
      <c r="E24" s="113">
        <v>5</v>
      </c>
      <c r="F24" s="113">
        <v>1</v>
      </c>
      <c r="G24" s="88">
        <f t="shared" si="1"/>
        <v>50</v>
      </c>
    </row>
    <row r="25" spans="1:7" x14ac:dyDescent="0.2">
      <c r="A25" s="156">
        <v>16</v>
      </c>
      <c r="B25" s="113" t="s">
        <v>232</v>
      </c>
      <c r="C25" s="113" t="s">
        <v>283</v>
      </c>
      <c r="D25" s="113">
        <v>100</v>
      </c>
      <c r="E25" s="113">
        <v>10</v>
      </c>
      <c r="F25" s="113">
        <v>1</v>
      </c>
      <c r="G25" s="88">
        <f t="shared" si="1"/>
        <v>1000</v>
      </c>
    </row>
    <row r="26" spans="1:7" x14ac:dyDescent="0.2">
      <c r="A26" s="156">
        <v>17</v>
      </c>
      <c r="B26" s="113" t="s">
        <v>233</v>
      </c>
      <c r="C26" s="113" t="s">
        <v>283</v>
      </c>
      <c r="D26" s="113">
        <v>10</v>
      </c>
      <c r="E26" s="113">
        <v>5</v>
      </c>
      <c r="F26" s="113">
        <v>1</v>
      </c>
      <c r="G26" s="88">
        <f t="shared" si="1"/>
        <v>50</v>
      </c>
    </row>
    <row r="27" spans="1:7" x14ac:dyDescent="0.2">
      <c r="A27" s="156">
        <v>18</v>
      </c>
      <c r="B27" s="113" t="s">
        <v>234</v>
      </c>
      <c r="C27" s="113" t="s">
        <v>283</v>
      </c>
      <c r="D27" s="113">
        <v>100</v>
      </c>
      <c r="E27" s="113">
        <v>10</v>
      </c>
      <c r="F27" s="113">
        <v>1</v>
      </c>
      <c r="G27" s="88">
        <f t="shared" si="1"/>
        <v>1000</v>
      </c>
    </row>
    <row r="28" spans="1:7" x14ac:dyDescent="0.2">
      <c r="A28" s="156">
        <v>19</v>
      </c>
      <c r="B28" s="113" t="s">
        <v>235</v>
      </c>
      <c r="C28" s="113" t="s">
        <v>283</v>
      </c>
      <c r="D28" s="113">
        <v>10</v>
      </c>
      <c r="E28" s="113">
        <v>5</v>
      </c>
      <c r="F28" s="113">
        <v>1</v>
      </c>
      <c r="G28" s="88">
        <f t="shared" si="1"/>
        <v>50</v>
      </c>
    </row>
    <row r="29" spans="1:7" x14ac:dyDescent="0.2">
      <c r="A29" s="156">
        <v>20</v>
      </c>
      <c r="B29" s="113" t="s">
        <v>236</v>
      </c>
      <c r="C29" s="113" t="s">
        <v>282</v>
      </c>
      <c r="D29" s="113">
        <v>100</v>
      </c>
      <c r="E29" s="113">
        <v>10</v>
      </c>
      <c r="F29" s="113">
        <v>1</v>
      </c>
      <c r="G29" s="88">
        <f t="shared" si="1"/>
        <v>1000</v>
      </c>
    </row>
    <row r="30" spans="1:7" x14ac:dyDescent="0.2">
      <c r="A30" s="156">
        <v>21</v>
      </c>
      <c r="B30" s="113" t="s">
        <v>237</v>
      </c>
      <c r="C30" s="113" t="s">
        <v>281</v>
      </c>
      <c r="D30" s="113">
        <v>10</v>
      </c>
      <c r="E30" s="113">
        <v>5</v>
      </c>
      <c r="F30" s="113">
        <v>1</v>
      </c>
      <c r="G30" s="88">
        <f>D30*E30*F30</f>
        <v>50</v>
      </c>
    </row>
    <row r="31" spans="1:7" x14ac:dyDescent="0.2">
      <c r="A31" s="156">
        <v>22</v>
      </c>
      <c r="B31" s="113" t="s">
        <v>280</v>
      </c>
      <c r="C31" s="113" t="s">
        <v>280</v>
      </c>
      <c r="D31" s="113">
        <v>100</v>
      </c>
      <c r="E31" s="113">
        <v>10</v>
      </c>
      <c r="F31" s="113">
        <v>1</v>
      </c>
      <c r="G31" s="88">
        <f t="shared" si="1"/>
        <v>1000</v>
      </c>
    </row>
    <row r="32" spans="1:7" x14ac:dyDescent="0.2">
      <c r="B32" s="169" t="s">
        <v>185</v>
      </c>
      <c r="C32" s="170"/>
      <c r="D32" s="170"/>
      <c r="E32" s="170"/>
      <c r="F32" s="171"/>
      <c r="G32" s="114">
        <f>SUM(G20:G31)</f>
        <v>6300</v>
      </c>
    </row>
    <row r="33" spans="1:7" x14ac:dyDescent="0.2">
      <c r="B33" s="115"/>
      <c r="C33" s="115"/>
      <c r="D33" s="90"/>
      <c r="E33" s="90"/>
      <c r="F33" s="90"/>
      <c r="G33" s="89"/>
    </row>
    <row r="34" spans="1:7" x14ac:dyDescent="0.2">
      <c r="B34" s="169" t="s">
        <v>293</v>
      </c>
      <c r="C34" s="170"/>
      <c r="D34" s="170"/>
      <c r="E34" s="170"/>
      <c r="F34" s="171"/>
      <c r="G34" s="114">
        <f>(G17+G32)*10%</f>
        <v>6930</v>
      </c>
    </row>
    <row r="35" spans="1:7" x14ac:dyDescent="0.2">
      <c r="B35" s="115"/>
      <c r="C35" s="115"/>
      <c r="D35" s="90"/>
      <c r="E35" s="90"/>
      <c r="F35" s="90"/>
      <c r="G35" s="89"/>
    </row>
    <row r="36" spans="1:7" x14ac:dyDescent="0.2">
      <c r="B36" s="169" t="s">
        <v>284</v>
      </c>
      <c r="C36" s="170"/>
      <c r="D36" s="170"/>
      <c r="E36" s="170"/>
      <c r="F36" s="171"/>
      <c r="G36" s="114">
        <f>G34+G32+G17</f>
        <v>76230</v>
      </c>
    </row>
    <row r="37" spans="1:7" s="130" customFormat="1" x14ac:dyDescent="0.2">
      <c r="A37" s="158"/>
      <c r="B37" s="152"/>
      <c r="C37" s="152"/>
      <c r="D37" s="152"/>
      <c r="E37" s="152"/>
      <c r="F37" s="152"/>
      <c r="G37" s="153"/>
    </row>
    <row r="40" spans="1:7" x14ac:dyDescent="0.2">
      <c r="C40" s="109"/>
      <c r="E40" s="91"/>
      <c r="F40" s="91"/>
    </row>
    <row r="41" spans="1:7" x14ac:dyDescent="0.2">
      <c r="B41" s="109"/>
      <c r="C41" s="109"/>
      <c r="E41" s="91"/>
      <c r="F41" s="91"/>
    </row>
    <row r="42" spans="1:7" x14ac:dyDescent="0.2">
      <c r="B42" s="109"/>
      <c r="C42" s="109"/>
      <c r="E42" s="91"/>
      <c r="F42" s="91"/>
    </row>
    <row r="43" spans="1:7" x14ac:dyDescent="0.2">
      <c r="B43" s="109"/>
      <c r="C43" s="109"/>
      <c r="E43" s="91"/>
      <c r="F43" s="91"/>
    </row>
    <row r="44" spans="1:7" x14ac:dyDescent="0.2">
      <c r="B44" s="109"/>
      <c r="C44" s="109"/>
      <c r="E44" s="91"/>
      <c r="F44" s="91"/>
    </row>
    <row r="45" spans="1:7" x14ac:dyDescent="0.2">
      <c r="B45" s="109"/>
      <c r="C45" s="109"/>
      <c r="E45" s="91"/>
      <c r="F45" s="91"/>
    </row>
    <row r="46" spans="1:7" x14ac:dyDescent="0.2">
      <c r="B46" s="109"/>
      <c r="C46" s="109"/>
      <c r="E46" s="91"/>
      <c r="F46" s="91"/>
    </row>
    <row r="47" spans="1:7" x14ac:dyDescent="0.2">
      <c r="B47" s="109"/>
      <c r="C47" s="109"/>
      <c r="E47" s="91"/>
      <c r="F47" s="91"/>
    </row>
    <row r="48" spans="1:7" x14ac:dyDescent="0.2">
      <c r="B48" s="109"/>
      <c r="C48" s="109"/>
      <c r="E48" s="91"/>
      <c r="F48" s="91"/>
    </row>
    <row r="49" spans="2:6" x14ac:dyDescent="0.2">
      <c r="B49" s="109"/>
      <c r="C49" s="109"/>
      <c r="E49" s="91"/>
      <c r="F49" s="91"/>
    </row>
    <row r="50" spans="2:6" x14ac:dyDescent="0.2">
      <c r="B50" s="109"/>
      <c r="C50" s="109"/>
      <c r="E50" s="91"/>
      <c r="F50" s="91"/>
    </row>
    <row r="51" spans="2:6" x14ac:dyDescent="0.2">
      <c r="B51" s="109"/>
      <c r="C51" s="109"/>
      <c r="E51" s="91"/>
      <c r="F51" s="91"/>
    </row>
    <row r="52" spans="2:6" x14ac:dyDescent="0.2">
      <c r="B52" s="109"/>
      <c r="C52" s="109"/>
      <c r="E52" s="91"/>
      <c r="F52" s="91"/>
    </row>
    <row r="53" spans="2:6" x14ac:dyDescent="0.2">
      <c r="B53" s="109"/>
      <c r="C53" s="109"/>
      <c r="D53" s="91"/>
      <c r="E53" s="91"/>
      <c r="F53" s="91"/>
    </row>
    <row r="54" spans="2:6" x14ac:dyDescent="0.2">
      <c r="B54" s="109"/>
      <c r="C54" s="109"/>
      <c r="D54" s="91"/>
      <c r="E54" s="91"/>
      <c r="F54" s="91"/>
    </row>
    <row r="55" spans="2:6" x14ac:dyDescent="0.2">
      <c r="B55" s="109"/>
      <c r="C55" s="109"/>
      <c r="D55" s="91"/>
      <c r="E55" s="91"/>
      <c r="F55" s="91"/>
    </row>
  </sheetData>
  <mergeCells count="5">
    <mergeCell ref="B2:G2"/>
    <mergeCell ref="B34:F34"/>
    <mergeCell ref="B36:F36"/>
    <mergeCell ref="B32:F32"/>
    <mergeCell ref="B17:F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5"/>
  <sheetViews>
    <sheetView showGridLines="0" workbookViewId="0">
      <selection activeCell="B23" sqref="B23:F23"/>
    </sheetView>
  </sheetViews>
  <sheetFormatPr defaultColWidth="8.75" defaultRowHeight="12.75" x14ac:dyDescent="0.2"/>
  <cols>
    <col min="1" max="1" width="2.625" style="156" bestFit="1" customWidth="1"/>
    <col min="2" max="2" width="28.125" style="91" customWidth="1"/>
    <col min="3" max="3" width="10" style="91" customWidth="1"/>
    <col min="4" max="4" width="10.125" style="91" customWidth="1"/>
    <col min="5" max="5" width="8.375" style="91" customWidth="1"/>
    <col min="6" max="6" width="10.25" style="91" customWidth="1"/>
    <col min="7" max="7" width="13.375" style="91" customWidth="1"/>
    <col min="8" max="16384" width="8.75" style="91"/>
  </cols>
  <sheetData>
    <row r="2" spans="1:7" x14ac:dyDescent="0.2">
      <c r="B2" s="168" t="s">
        <v>258</v>
      </c>
      <c r="C2" s="168"/>
      <c r="D2" s="168"/>
      <c r="E2" s="168"/>
      <c r="F2" s="168"/>
      <c r="G2" s="168"/>
    </row>
    <row r="4" spans="1:7" x14ac:dyDescent="0.2">
      <c r="B4" s="110" t="s">
        <v>263</v>
      </c>
      <c r="C4" s="110" t="s">
        <v>264</v>
      </c>
      <c r="D4" s="110" t="s">
        <v>265</v>
      </c>
      <c r="E4" s="111" t="s">
        <v>266</v>
      </c>
      <c r="F4" s="111" t="s">
        <v>267</v>
      </c>
      <c r="G4" s="117" t="s">
        <v>222</v>
      </c>
    </row>
    <row r="5" spans="1:7" s="121" customFormat="1" x14ac:dyDescent="0.2">
      <c r="A5" s="157"/>
      <c r="B5" s="122"/>
      <c r="C5" s="122"/>
      <c r="D5" s="122"/>
      <c r="E5" s="123"/>
      <c r="F5" s="123"/>
      <c r="G5" s="124"/>
    </row>
    <row r="6" spans="1:7" x14ac:dyDescent="0.2">
      <c r="B6" s="110" t="s">
        <v>268</v>
      </c>
      <c r="C6" s="122"/>
      <c r="D6" s="122"/>
      <c r="E6" s="123"/>
      <c r="F6" s="123"/>
      <c r="G6" s="124"/>
    </row>
    <row r="7" spans="1:7" x14ac:dyDescent="0.2">
      <c r="A7" s="156">
        <v>1</v>
      </c>
      <c r="B7" s="134" t="s">
        <v>227</v>
      </c>
      <c r="C7" s="134" t="s">
        <v>285</v>
      </c>
      <c r="D7" s="113">
        <v>100</v>
      </c>
      <c r="E7" s="113">
        <v>1000</v>
      </c>
      <c r="F7" s="113">
        <v>12</v>
      </c>
      <c r="G7" s="88">
        <f t="shared" ref="G7:G12" si="0">D7*E7*F7</f>
        <v>1200000</v>
      </c>
    </row>
    <row r="8" spans="1:7" x14ac:dyDescent="0.2">
      <c r="A8" s="156">
        <v>2</v>
      </c>
      <c r="B8" s="134" t="s">
        <v>228</v>
      </c>
      <c r="C8" s="134" t="s">
        <v>286</v>
      </c>
      <c r="D8" s="113">
        <v>100</v>
      </c>
      <c r="E8" s="113">
        <v>1000</v>
      </c>
      <c r="F8" s="113">
        <v>12</v>
      </c>
      <c r="G8" s="88">
        <f t="shared" si="0"/>
        <v>1200000</v>
      </c>
    </row>
    <row r="9" spans="1:7" x14ac:dyDescent="0.2">
      <c r="A9" s="156">
        <v>3</v>
      </c>
      <c r="B9" s="134" t="s">
        <v>229</v>
      </c>
      <c r="C9" s="134" t="s">
        <v>287</v>
      </c>
      <c r="D9" s="113">
        <v>100</v>
      </c>
      <c r="E9" s="113">
        <v>1000</v>
      </c>
      <c r="F9" s="113">
        <v>12</v>
      </c>
      <c r="G9" s="88">
        <f t="shared" si="0"/>
        <v>1200000</v>
      </c>
    </row>
    <row r="10" spans="1:7" x14ac:dyDescent="0.2">
      <c r="A10" s="156">
        <v>4</v>
      </c>
      <c r="B10" s="134" t="s">
        <v>230</v>
      </c>
      <c r="C10" s="134" t="s">
        <v>288</v>
      </c>
      <c r="D10" s="113">
        <v>100</v>
      </c>
      <c r="E10" s="113">
        <v>1000</v>
      </c>
      <c r="F10" s="113">
        <v>12</v>
      </c>
      <c r="G10" s="88">
        <f t="shared" si="0"/>
        <v>1200000</v>
      </c>
    </row>
    <row r="11" spans="1:7" x14ac:dyDescent="0.2">
      <c r="A11" s="156">
        <v>5</v>
      </c>
      <c r="B11" s="134" t="s">
        <v>231</v>
      </c>
      <c r="C11" s="134" t="s">
        <v>289</v>
      </c>
      <c r="D11" s="113">
        <v>100</v>
      </c>
      <c r="E11" s="113">
        <v>1000</v>
      </c>
      <c r="F11" s="113">
        <v>12</v>
      </c>
      <c r="G11" s="88">
        <f t="shared" si="0"/>
        <v>1200000</v>
      </c>
    </row>
    <row r="12" spans="1:7" x14ac:dyDescent="0.2">
      <c r="A12" s="156">
        <v>6</v>
      </c>
      <c r="B12" s="134" t="s">
        <v>232</v>
      </c>
      <c r="C12" s="134" t="s">
        <v>290</v>
      </c>
      <c r="D12" s="113">
        <v>100</v>
      </c>
      <c r="E12" s="113">
        <v>1000</v>
      </c>
      <c r="F12" s="113">
        <v>12</v>
      </c>
      <c r="G12" s="88">
        <f t="shared" si="0"/>
        <v>1200000</v>
      </c>
    </row>
    <row r="13" spans="1:7" ht="12.75" customHeight="1" x14ac:dyDescent="0.2">
      <c r="B13" s="169" t="s">
        <v>225</v>
      </c>
      <c r="C13" s="170"/>
      <c r="D13" s="170"/>
      <c r="E13" s="170"/>
      <c r="F13" s="171"/>
      <c r="G13" s="114">
        <f>SUM(G7:G12)</f>
        <v>7200000</v>
      </c>
    </row>
    <row r="14" spans="1:7" s="121" customFormat="1" ht="12.75" customHeight="1" x14ac:dyDescent="0.2">
      <c r="A14" s="157"/>
      <c r="B14" s="135"/>
      <c r="C14" s="135"/>
      <c r="D14" s="135"/>
      <c r="E14" s="135"/>
      <c r="F14" s="135"/>
      <c r="G14" s="136"/>
    </row>
    <row r="15" spans="1:7" x14ac:dyDescent="0.2">
      <c r="B15" s="110" t="s">
        <v>279</v>
      </c>
      <c r="C15" s="113"/>
      <c r="D15" s="113"/>
      <c r="E15" s="113"/>
      <c r="F15" s="113"/>
      <c r="G15" s="88"/>
    </row>
    <row r="16" spans="1:7" x14ac:dyDescent="0.2">
      <c r="A16" s="156">
        <v>7</v>
      </c>
      <c r="B16" s="116" t="s">
        <v>233</v>
      </c>
      <c r="C16" s="116" t="s">
        <v>283</v>
      </c>
      <c r="D16" s="113">
        <v>100</v>
      </c>
      <c r="E16" s="113">
        <v>1000</v>
      </c>
      <c r="F16" s="113">
        <v>12</v>
      </c>
      <c r="G16" s="88">
        <f t="shared" ref="G16:G20" si="1">D16*E16*F16</f>
        <v>1200000</v>
      </c>
    </row>
    <row r="17" spans="1:7" x14ac:dyDescent="0.2">
      <c r="A17" s="156">
        <v>8</v>
      </c>
      <c r="B17" s="116" t="s">
        <v>234</v>
      </c>
      <c r="C17" s="116" t="s">
        <v>283</v>
      </c>
      <c r="D17" s="113">
        <v>100</v>
      </c>
      <c r="E17" s="113">
        <v>1000</v>
      </c>
      <c r="F17" s="113">
        <v>12</v>
      </c>
      <c r="G17" s="88">
        <f t="shared" si="1"/>
        <v>1200000</v>
      </c>
    </row>
    <row r="18" spans="1:7" x14ac:dyDescent="0.2">
      <c r="A18" s="156">
        <v>9</v>
      </c>
      <c r="B18" s="116" t="s">
        <v>235</v>
      </c>
      <c r="C18" s="116" t="s">
        <v>283</v>
      </c>
      <c r="D18" s="113">
        <v>100</v>
      </c>
      <c r="E18" s="113">
        <v>1000</v>
      </c>
      <c r="F18" s="113">
        <v>12</v>
      </c>
      <c r="G18" s="88">
        <f t="shared" si="1"/>
        <v>1200000</v>
      </c>
    </row>
    <row r="19" spans="1:7" x14ac:dyDescent="0.2">
      <c r="A19" s="156">
        <v>10</v>
      </c>
      <c r="B19" s="116" t="s">
        <v>236</v>
      </c>
      <c r="C19" s="116" t="s">
        <v>283</v>
      </c>
      <c r="D19" s="113">
        <v>100</v>
      </c>
      <c r="E19" s="113">
        <v>1000</v>
      </c>
      <c r="F19" s="113">
        <v>12</v>
      </c>
      <c r="G19" s="88">
        <f t="shared" si="1"/>
        <v>1200000</v>
      </c>
    </row>
    <row r="20" spans="1:7" x14ac:dyDescent="0.2">
      <c r="A20" s="156">
        <v>11</v>
      </c>
      <c r="B20" s="116" t="s">
        <v>291</v>
      </c>
      <c r="C20" s="116" t="s">
        <v>283</v>
      </c>
      <c r="D20" s="116">
        <v>100</v>
      </c>
      <c r="E20" s="113">
        <v>1000</v>
      </c>
      <c r="F20" s="113">
        <v>12</v>
      </c>
      <c r="G20" s="88">
        <f t="shared" si="1"/>
        <v>1200000</v>
      </c>
    </row>
    <row r="21" spans="1:7" x14ac:dyDescent="0.2">
      <c r="B21" s="169" t="s">
        <v>226</v>
      </c>
      <c r="C21" s="170"/>
      <c r="D21" s="170"/>
      <c r="E21" s="170"/>
      <c r="F21" s="171"/>
      <c r="G21" s="114">
        <f>SUM(G15:G20)</f>
        <v>6000000</v>
      </c>
    </row>
    <row r="22" spans="1:7" x14ac:dyDescent="0.2">
      <c r="B22" s="115"/>
      <c r="C22" s="115"/>
      <c r="D22" s="115"/>
      <c r="E22" s="115"/>
      <c r="F22" s="115"/>
      <c r="G22" s="89"/>
    </row>
    <row r="23" spans="1:7" x14ac:dyDescent="0.2">
      <c r="B23" s="169" t="s">
        <v>292</v>
      </c>
      <c r="C23" s="170"/>
      <c r="D23" s="170"/>
      <c r="E23" s="170"/>
      <c r="F23" s="171"/>
      <c r="G23" s="114">
        <f>(G13+G21)*10%</f>
        <v>1320000</v>
      </c>
    </row>
    <row r="24" spans="1:7" x14ac:dyDescent="0.2">
      <c r="B24" s="115"/>
      <c r="C24" s="115"/>
      <c r="D24" s="115"/>
      <c r="E24" s="115"/>
      <c r="F24" s="115"/>
      <c r="G24" s="89"/>
    </row>
    <row r="25" spans="1:7" x14ac:dyDescent="0.2">
      <c r="B25" s="169" t="s">
        <v>284</v>
      </c>
      <c r="C25" s="170"/>
      <c r="D25" s="170"/>
      <c r="E25" s="170"/>
      <c r="F25" s="171"/>
      <c r="G25" s="114">
        <f>G13+G21+G23</f>
        <v>14520000</v>
      </c>
    </row>
    <row r="27" spans="1:7" x14ac:dyDescent="0.2">
      <c r="B27" s="133"/>
      <c r="C27" s="133"/>
      <c r="D27" s="133"/>
    </row>
    <row r="28" spans="1:7" x14ac:dyDescent="0.2">
      <c r="B28" s="133"/>
      <c r="C28" s="133"/>
      <c r="D28" s="133"/>
    </row>
    <row r="29" spans="1:7" x14ac:dyDescent="0.2">
      <c r="B29" s="133"/>
      <c r="C29" s="133"/>
      <c r="D29" s="133"/>
    </row>
    <row r="30" spans="1:7" x14ac:dyDescent="0.2">
      <c r="B30" s="133"/>
      <c r="C30" s="133"/>
      <c r="D30" s="133"/>
      <c r="E30" s="133"/>
    </row>
    <row r="31" spans="1:7" x14ac:dyDescent="0.2">
      <c r="B31" s="133"/>
      <c r="C31" s="133"/>
      <c r="D31" s="133"/>
      <c r="E31" s="133"/>
    </row>
    <row r="32" spans="1:7" x14ac:dyDescent="0.2">
      <c r="B32" s="133"/>
      <c r="C32" s="133"/>
      <c r="D32" s="133"/>
      <c r="E32" s="133"/>
    </row>
    <row r="33" spans="2:5" x14ac:dyDescent="0.2">
      <c r="B33" s="133"/>
      <c r="C33" s="133"/>
      <c r="D33" s="133"/>
      <c r="E33" s="133"/>
    </row>
    <row r="34" spans="2:5" x14ac:dyDescent="0.2">
      <c r="B34" s="133"/>
      <c r="C34" s="133"/>
      <c r="D34" s="133"/>
      <c r="E34" s="133"/>
    </row>
    <row r="35" spans="2:5" x14ac:dyDescent="0.2">
      <c r="B35" s="133"/>
      <c r="C35" s="133"/>
      <c r="D35" s="133"/>
      <c r="E35" s="133"/>
    </row>
  </sheetData>
  <mergeCells count="5">
    <mergeCell ref="B25:F25"/>
    <mergeCell ref="B2:G2"/>
    <mergeCell ref="B13:F13"/>
    <mergeCell ref="B21:F21"/>
    <mergeCell ref="B23:F2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35"/>
  <sheetViews>
    <sheetView showGridLines="0" workbookViewId="0">
      <selection activeCell="I33" sqref="I33:J34"/>
    </sheetView>
  </sheetViews>
  <sheetFormatPr defaultColWidth="8.75" defaultRowHeight="12.75" x14ac:dyDescent="0.2"/>
  <cols>
    <col min="1" max="1" width="4.125" style="156" customWidth="1"/>
    <col min="2" max="2" width="28.125" style="91" customWidth="1"/>
    <col min="3" max="3" width="14.875" style="91" customWidth="1"/>
    <col min="4" max="4" width="6.375" style="91" customWidth="1"/>
    <col min="5" max="6" width="10.25" style="91" customWidth="1"/>
    <col min="7" max="7" width="12.75" style="91" customWidth="1"/>
    <col min="8" max="16384" width="8.75" style="91"/>
  </cols>
  <sheetData>
    <row r="2" spans="1:7" x14ac:dyDescent="0.2">
      <c r="B2" s="168" t="s">
        <v>257</v>
      </c>
      <c r="C2" s="168"/>
      <c r="D2" s="168"/>
      <c r="E2" s="168"/>
      <c r="F2" s="168"/>
      <c r="G2" s="168"/>
    </row>
    <row r="4" spans="1:7" x14ac:dyDescent="0.2">
      <c r="B4" s="110" t="s">
        <v>263</v>
      </c>
      <c r="C4" s="110" t="s">
        <v>264</v>
      </c>
      <c r="D4" s="110" t="s">
        <v>265</v>
      </c>
      <c r="E4" s="111" t="s">
        <v>266</v>
      </c>
      <c r="F4" s="111" t="s">
        <v>267</v>
      </c>
      <c r="G4" s="117" t="s">
        <v>222</v>
      </c>
    </row>
    <row r="5" spans="1:7" s="121" customFormat="1" x14ac:dyDescent="0.2">
      <c r="A5" s="157"/>
      <c r="B5" s="118"/>
      <c r="C5" s="118"/>
      <c r="D5" s="118"/>
      <c r="E5" s="119"/>
      <c r="F5" s="119"/>
      <c r="G5" s="120"/>
    </row>
    <row r="6" spans="1:7" x14ac:dyDescent="0.2">
      <c r="B6" s="110" t="s">
        <v>268</v>
      </c>
      <c r="C6" s="122"/>
      <c r="D6" s="122"/>
      <c r="E6" s="123"/>
      <c r="F6" s="123"/>
      <c r="G6" s="124"/>
    </row>
    <row r="7" spans="1:7" x14ac:dyDescent="0.2">
      <c r="A7" s="156">
        <v>1</v>
      </c>
      <c r="B7" s="113" t="s">
        <v>227</v>
      </c>
      <c r="C7" s="113" t="s">
        <v>283</v>
      </c>
      <c r="D7" s="113">
        <v>50</v>
      </c>
      <c r="E7" s="113">
        <v>100</v>
      </c>
      <c r="F7" s="113">
        <v>12</v>
      </c>
      <c r="G7" s="129">
        <f>D7*E7*F7</f>
        <v>60000</v>
      </c>
    </row>
    <row r="8" spans="1:7" x14ac:dyDescent="0.2">
      <c r="A8" s="156">
        <v>2</v>
      </c>
      <c r="B8" s="113" t="s">
        <v>228</v>
      </c>
      <c r="C8" s="113" t="s">
        <v>270</v>
      </c>
      <c r="D8" s="113">
        <v>50</v>
      </c>
      <c r="E8" s="113">
        <v>5</v>
      </c>
      <c r="F8" s="113">
        <v>12</v>
      </c>
      <c r="G8" s="129">
        <f t="shared" ref="G8:G15" si="0">D8*E8*F8</f>
        <v>3000</v>
      </c>
    </row>
    <row r="9" spans="1:7" x14ac:dyDescent="0.2">
      <c r="A9" s="156">
        <v>3</v>
      </c>
      <c r="B9" s="113" t="s">
        <v>229</v>
      </c>
      <c r="C9" s="113" t="s">
        <v>283</v>
      </c>
      <c r="D9" s="113">
        <v>50</v>
      </c>
      <c r="E9" s="113">
        <v>100</v>
      </c>
      <c r="F9" s="113">
        <v>12</v>
      </c>
      <c r="G9" s="129">
        <f t="shared" si="0"/>
        <v>60000</v>
      </c>
    </row>
    <row r="10" spans="1:7" s="130" customFormat="1" x14ac:dyDescent="0.2">
      <c r="A10" s="156">
        <v>4</v>
      </c>
      <c r="B10" s="113" t="s">
        <v>230</v>
      </c>
      <c r="C10" s="113" t="s">
        <v>270</v>
      </c>
      <c r="D10" s="113">
        <v>50</v>
      </c>
      <c r="E10" s="113">
        <v>5</v>
      </c>
      <c r="F10" s="113">
        <v>12</v>
      </c>
      <c r="G10" s="129">
        <f t="shared" si="0"/>
        <v>3000</v>
      </c>
    </row>
    <row r="11" spans="1:7" x14ac:dyDescent="0.2">
      <c r="A11" s="156">
        <v>5</v>
      </c>
      <c r="B11" s="113" t="s">
        <v>231</v>
      </c>
      <c r="C11" s="113" t="s">
        <v>283</v>
      </c>
      <c r="D11" s="113">
        <v>50</v>
      </c>
      <c r="E11" s="113">
        <v>100</v>
      </c>
      <c r="F11" s="113">
        <v>12</v>
      </c>
      <c r="G11" s="129">
        <f t="shared" si="0"/>
        <v>60000</v>
      </c>
    </row>
    <row r="12" spans="1:7" x14ac:dyDescent="0.2">
      <c r="A12" s="156">
        <v>6</v>
      </c>
      <c r="B12" s="113" t="s">
        <v>232</v>
      </c>
      <c r="C12" s="113" t="s">
        <v>270</v>
      </c>
      <c r="D12" s="113">
        <v>50</v>
      </c>
      <c r="E12" s="113">
        <v>5</v>
      </c>
      <c r="F12" s="113">
        <v>12</v>
      </c>
      <c r="G12" s="129">
        <f t="shared" si="0"/>
        <v>3000</v>
      </c>
    </row>
    <row r="13" spans="1:7" x14ac:dyDescent="0.2">
      <c r="A13" s="156">
        <v>7</v>
      </c>
      <c r="B13" s="113" t="s">
        <v>233</v>
      </c>
      <c r="C13" s="113" t="s">
        <v>283</v>
      </c>
      <c r="D13" s="113">
        <v>50</v>
      </c>
      <c r="E13" s="113">
        <v>100</v>
      </c>
      <c r="F13" s="113">
        <v>12</v>
      </c>
      <c r="G13" s="129">
        <f t="shared" si="0"/>
        <v>60000</v>
      </c>
    </row>
    <row r="14" spans="1:7" x14ac:dyDescent="0.2">
      <c r="A14" s="156">
        <v>8</v>
      </c>
      <c r="B14" s="113" t="s">
        <v>234</v>
      </c>
      <c r="C14" s="113" t="s">
        <v>270</v>
      </c>
      <c r="D14" s="113">
        <v>50</v>
      </c>
      <c r="E14" s="113">
        <v>5</v>
      </c>
      <c r="F14" s="113">
        <v>12</v>
      </c>
      <c r="G14" s="129">
        <f t="shared" si="0"/>
        <v>3000</v>
      </c>
    </row>
    <row r="15" spans="1:7" x14ac:dyDescent="0.2">
      <c r="A15" s="156">
        <v>9</v>
      </c>
      <c r="B15" s="113" t="s">
        <v>235</v>
      </c>
      <c r="C15" s="113" t="s">
        <v>283</v>
      </c>
      <c r="D15" s="113">
        <v>50</v>
      </c>
      <c r="E15" s="113">
        <v>100</v>
      </c>
      <c r="F15" s="113">
        <v>12</v>
      </c>
      <c r="G15" s="129">
        <f t="shared" si="0"/>
        <v>60000</v>
      </c>
    </row>
    <row r="16" spans="1:7" ht="12.75" customHeight="1" x14ac:dyDescent="0.2">
      <c r="B16" s="169" t="s">
        <v>225</v>
      </c>
      <c r="C16" s="170"/>
      <c r="D16" s="170"/>
      <c r="E16" s="170"/>
      <c r="F16" s="171"/>
      <c r="G16" s="114">
        <f>SUM(G7:G15)</f>
        <v>312000</v>
      </c>
    </row>
    <row r="17" spans="1:7" s="121" customFormat="1" ht="12.75" customHeight="1" x14ac:dyDescent="0.2">
      <c r="A17" s="157"/>
      <c r="B17" s="132"/>
      <c r="C17" s="132"/>
      <c r="D17" s="132"/>
      <c r="E17" s="132"/>
      <c r="F17" s="132"/>
      <c r="G17" s="131"/>
    </row>
    <row r="18" spans="1:7" x14ac:dyDescent="0.2">
      <c r="B18" s="110" t="s">
        <v>279</v>
      </c>
      <c r="C18" s="122"/>
      <c r="D18" s="113"/>
      <c r="E18" s="113"/>
      <c r="F18" s="113"/>
      <c r="G18" s="88"/>
    </row>
    <row r="19" spans="1:7" x14ac:dyDescent="0.2">
      <c r="A19" s="156">
        <v>10</v>
      </c>
      <c r="B19" s="116" t="s">
        <v>236</v>
      </c>
      <c r="C19" s="116" t="s">
        <v>283</v>
      </c>
      <c r="D19" s="116">
        <v>10</v>
      </c>
      <c r="E19" s="116">
        <v>100</v>
      </c>
      <c r="F19" s="116">
        <v>1</v>
      </c>
      <c r="G19" s="88">
        <f t="shared" ref="G19:G29" si="1">D19*E19*F19</f>
        <v>1000</v>
      </c>
    </row>
    <row r="20" spans="1:7" x14ac:dyDescent="0.2">
      <c r="A20" s="156">
        <v>11</v>
      </c>
      <c r="B20" s="116" t="s">
        <v>237</v>
      </c>
      <c r="C20" s="116" t="s">
        <v>283</v>
      </c>
      <c r="D20" s="116">
        <v>10</v>
      </c>
      <c r="E20" s="116">
        <v>100</v>
      </c>
      <c r="F20" s="116">
        <v>1</v>
      </c>
      <c r="G20" s="88">
        <f t="shared" si="1"/>
        <v>1000</v>
      </c>
    </row>
    <row r="21" spans="1:7" x14ac:dyDescent="0.2">
      <c r="A21" s="156">
        <v>12</v>
      </c>
      <c r="B21" s="116" t="s">
        <v>238</v>
      </c>
      <c r="C21" s="116" t="s">
        <v>283</v>
      </c>
      <c r="D21" s="116">
        <v>10</v>
      </c>
      <c r="E21" s="116">
        <v>100</v>
      </c>
      <c r="F21" s="116">
        <v>1</v>
      </c>
      <c r="G21" s="88">
        <f t="shared" si="1"/>
        <v>1000</v>
      </c>
    </row>
    <row r="22" spans="1:7" x14ac:dyDescent="0.2">
      <c r="A22" s="156">
        <v>13</v>
      </c>
      <c r="B22" s="116" t="s">
        <v>239</v>
      </c>
      <c r="C22" s="116" t="s">
        <v>283</v>
      </c>
      <c r="D22" s="116">
        <v>10</v>
      </c>
      <c r="E22" s="116">
        <v>100</v>
      </c>
      <c r="F22" s="116">
        <v>1</v>
      </c>
      <c r="G22" s="88">
        <f t="shared" si="1"/>
        <v>1000</v>
      </c>
    </row>
    <row r="23" spans="1:7" x14ac:dyDescent="0.2">
      <c r="A23" s="156">
        <v>14</v>
      </c>
      <c r="B23" s="116" t="s">
        <v>240</v>
      </c>
      <c r="C23" s="116" t="s">
        <v>283</v>
      </c>
      <c r="D23" s="116">
        <v>10</v>
      </c>
      <c r="E23" s="116">
        <v>100</v>
      </c>
      <c r="F23" s="116">
        <v>1</v>
      </c>
      <c r="G23" s="88">
        <f t="shared" si="1"/>
        <v>1000</v>
      </c>
    </row>
    <row r="24" spans="1:7" x14ac:dyDescent="0.2">
      <c r="A24" s="156">
        <v>15</v>
      </c>
      <c r="B24" s="116" t="s">
        <v>241</v>
      </c>
      <c r="C24" s="116" t="s">
        <v>283</v>
      </c>
      <c r="D24" s="116">
        <v>10</v>
      </c>
      <c r="E24" s="116">
        <v>100</v>
      </c>
      <c r="F24" s="116">
        <v>1</v>
      </c>
      <c r="G24" s="88">
        <f t="shared" si="1"/>
        <v>1000</v>
      </c>
    </row>
    <row r="25" spans="1:7" x14ac:dyDescent="0.2">
      <c r="A25" s="156">
        <v>16</v>
      </c>
      <c r="B25" s="116" t="s">
        <v>242</v>
      </c>
      <c r="C25" s="116" t="s">
        <v>283</v>
      </c>
      <c r="D25" s="116">
        <v>10</v>
      </c>
      <c r="E25" s="116">
        <v>100</v>
      </c>
      <c r="F25" s="116">
        <v>1</v>
      </c>
      <c r="G25" s="88">
        <f t="shared" si="1"/>
        <v>1000</v>
      </c>
    </row>
    <row r="26" spans="1:7" x14ac:dyDescent="0.2">
      <c r="A26" s="156">
        <v>17</v>
      </c>
      <c r="B26" s="116" t="s">
        <v>249</v>
      </c>
      <c r="C26" s="116" t="s">
        <v>283</v>
      </c>
      <c r="D26" s="116">
        <v>10</v>
      </c>
      <c r="E26" s="116">
        <v>100</v>
      </c>
      <c r="F26" s="116">
        <v>1</v>
      </c>
      <c r="G26" s="88">
        <f t="shared" si="1"/>
        <v>1000</v>
      </c>
    </row>
    <row r="27" spans="1:7" x14ac:dyDescent="0.2">
      <c r="A27" s="156">
        <v>18</v>
      </c>
      <c r="B27" s="116" t="s">
        <v>250</v>
      </c>
      <c r="C27" s="116" t="s">
        <v>283</v>
      </c>
      <c r="D27" s="116">
        <v>10</v>
      </c>
      <c r="E27" s="116">
        <v>100</v>
      </c>
      <c r="F27" s="116">
        <v>1</v>
      </c>
      <c r="G27" s="88">
        <f t="shared" si="1"/>
        <v>1000</v>
      </c>
    </row>
    <row r="28" spans="1:7" x14ac:dyDescent="0.2">
      <c r="A28" s="156">
        <v>19</v>
      </c>
      <c r="B28" s="116" t="s">
        <v>251</v>
      </c>
      <c r="C28" s="116" t="s">
        <v>283</v>
      </c>
      <c r="D28" s="116">
        <v>10</v>
      </c>
      <c r="E28" s="116">
        <v>100</v>
      </c>
      <c r="F28" s="116">
        <v>1</v>
      </c>
      <c r="G28" s="88">
        <f>D28*E28*F28</f>
        <v>1000</v>
      </c>
    </row>
    <row r="29" spans="1:7" x14ac:dyDescent="0.2">
      <c r="A29" s="156">
        <v>20</v>
      </c>
      <c r="B29" s="116" t="s">
        <v>252</v>
      </c>
      <c r="C29" s="116" t="s">
        <v>283</v>
      </c>
      <c r="D29" s="116">
        <v>10</v>
      </c>
      <c r="E29" s="116">
        <v>100</v>
      </c>
      <c r="F29" s="116">
        <v>1</v>
      </c>
      <c r="G29" s="88">
        <f t="shared" si="1"/>
        <v>1000</v>
      </c>
    </row>
    <row r="30" spans="1:7" x14ac:dyDescent="0.2">
      <c r="B30" s="169" t="s">
        <v>226</v>
      </c>
      <c r="C30" s="170"/>
      <c r="D30" s="170"/>
      <c r="E30" s="170"/>
      <c r="F30" s="171"/>
      <c r="G30" s="114">
        <f>SUM(G19:G29)</f>
        <v>11000</v>
      </c>
    </row>
    <row r="31" spans="1:7" x14ac:dyDescent="0.2">
      <c r="B31" s="115"/>
      <c r="C31" s="115"/>
      <c r="D31" s="115"/>
      <c r="E31" s="115"/>
      <c r="F31" s="115"/>
      <c r="G31" s="89"/>
    </row>
    <row r="32" spans="1:7" x14ac:dyDescent="0.2">
      <c r="B32" s="169" t="s">
        <v>292</v>
      </c>
      <c r="C32" s="170"/>
      <c r="D32" s="170"/>
      <c r="E32" s="170"/>
      <c r="F32" s="171"/>
      <c r="G32" s="114">
        <f>(G16+G30)*0.1</f>
        <v>32300</v>
      </c>
    </row>
    <row r="33" spans="1:7" x14ac:dyDescent="0.2">
      <c r="B33" s="115"/>
      <c r="C33" s="115"/>
      <c r="D33" s="115"/>
      <c r="E33" s="115"/>
      <c r="F33" s="115"/>
      <c r="G33" s="89"/>
    </row>
    <row r="34" spans="1:7" x14ac:dyDescent="0.2">
      <c r="B34" s="169" t="s">
        <v>294</v>
      </c>
      <c r="C34" s="170"/>
      <c r="D34" s="170"/>
      <c r="E34" s="170"/>
      <c r="F34" s="171"/>
      <c r="G34" s="114">
        <f>G16+G30+G32</f>
        <v>355300</v>
      </c>
    </row>
    <row r="35" spans="1:7" s="130" customFormat="1" x14ac:dyDescent="0.2">
      <c r="A35" s="158"/>
      <c r="B35" s="152"/>
      <c r="C35" s="152"/>
      <c r="D35" s="152"/>
      <c r="E35" s="152"/>
      <c r="F35" s="152"/>
      <c r="G35" s="153"/>
    </row>
  </sheetData>
  <mergeCells count="5">
    <mergeCell ref="B2:G2"/>
    <mergeCell ref="B30:F30"/>
    <mergeCell ref="B32:F32"/>
    <mergeCell ref="B34:F34"/>
    <mergeCell ref="B16:F16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3"/>
  <sheetViews>
    <sheetView showGridLines="0" tabSelected="1" topLeftCell="B4" workbookViewId="0">
      <selection activeCell="N31" sqref="N31"/>
    </sheetView>
  </sheetViews>
  <sheetFormatPr defaultColWidth="8.75" defaultRowHeight="12.75" x14ac:dyDescent="0.2"/>
  <cols>
    <col min="1" max="1" width="4" style="155" customWidth="1"/>
    <col min="2" max="2" width="26" style="133" bestFit="1" customWidth="1"/>
    <col min="3" max="3" width="8.125" style="133" bestFit="1" customWidth="1"/>
    <col min="4" max="4" width="11" style="133" bestFit="1" customWidth="1"/>
    <col min="5" max="7" width="10.375" style="133" bestFit="1" customWidth="1"/>
    <col min="8" max="9" width="9.375" style="133" bestFit="1" customWidth="1"/>
    <col min="10" max="10" width="10.375" style="133" bestFit="1" customWidth="1"/>
    <col min="11" max="13" width="8.75" style="133"/>
    <col min="14" max="14" width="14.25" style="133" customWidth="1"/>
    <col min="15" max="15" width="14.875" style="133" bestFit="1" customWidth="1"/>
    <col min="16" max="16384" width="8.75" style="133"/>
  </cols>
  <sheetData>
    <row r="5" spans="2:14" x14ac:dyDescent="0.2">
      <c r="B5" s="149" t="s">
        <v>295</v>
      </c>
    </row>
    <row r="8" spans="2:14" ht="25.5" x14ac:dyDescent="0.2">
      <c r="B8" s="137" t="s">
        <v>296</v>
      </c>
      <c r="C8" s="137" t="s">
        <v>297</v>
      </c>
      <c r="D8" s="138" t="s">
        <v>298</v>
      </c>
      <c r="E8" s="137" t="s">
        <v>243</v>
      </c>
      <c r="F8" s="137" t="s">
        <v>244</v>
      </c>
      <c r="G8" s="137" t="s">
        <v>245</v>
      </c>
      <c r="H8" s="137" t="s">
        <v>246</v>
      </c>
      <c r="I8" s="137" t="s">
        <v>247</v>
      </c>
      <c r="J8" s="137" t="s">
        <v>248</v>
      </c>
      <c r="K8" s="141" t="s">
        <v>223</v>
      </c>
      <c r="L8" s="138"/>
      <c r="M8" s="138"/>
      <c r="N8" s="137"/>
    </row>
    <row r="9" spans="2:14" x14ac:dyDescent="0.2">
      <c r="B9" s="95" t="s">
        <v>227</v>
      </c>
      <c r="C9" s="95"/>
      <c r="D9" s="139">
        <v>10000</v>
      </c>
      <c r="E9" s="140">
        <v>0.1</v>
      </c>
      <c r="F9" s="140">
        <v>0.4</v>
      </c>
      <c r="G9" s="140">
        <v>0.5</v>
      </c>
      <c r="H9" s="140"/>
      <c r="I9" s="140"/>
      <c r="J9" s="140"/>
      <c r="K9" s="142">
        <f t="shared" ref="K9:K16" si="0">SUM(E9:J9)</f>
        <v>1</v>
      </c>
      <c r="L9" s="143"/>
      <c r="M9" s="143"/>
      <c r="N9" s="144"/>
    </row>
    <row r="10" spans="2:14" x14ac:dyDescent="0.2">
      <c r="B10" s="95" t="s">
        <v>228</v>
      </c>
      <c r="C10" s="95"/>
      <c r="D10" s="139">
        <v>10000</v>
      </c>
      <c r="E10" s="140">
        <v>0.1</v>
      </c>
      <c r="F10" s="140">
        <v>0.4</v>
      </c>
      <c r="G10" s="140">
        <v>0.5</v>
      </c>
      <c r="H10" s="140"/>
      <c r="I10" s="140"/>
      <c r="J10" s="140"/>
      <c r="K10" s="142">
        <f t="shared" si="0"/>
        <v>1</v>
      </c>
      <c r="L10" s="143"/>
      <c r="M10" s="143"/>
      <c r="N10" s="144"/>
    </row>
    <row r="11" spans="2:14" x14ac:dyDescent="0.2">
      <c r="B11" s="95" t="s">
        <v>229</v>
      </c>
      <c r="C11" s="95"/>
      <c r="D11" s="139">
        <v>10000</v>
      </c>
      <c r="E11" s="140">
        <v>0.1</v>
      </c>
      <c r="F11" s="140">
        <v>0.4</v>
      </c>
      <c r="G11" s="140">
        <v>0.5</v>
      </c>
      <c r="H11" s="140"/>
      <c r="I11" s="140"/>
      <c r="J11" s="140"/>
      <c r="K11" s="142">
        <f t="shared" si="0"/>
        <v>1</v>
      </c>
      <c r="L11" s="143"/>
      <c r="M11" s="143"/>
      <c r="N11" s="144"/>
    </row>
    <row r="12" spans="2:14" x14ac:dyDescent="0.2">
      <c r="B12" s="95" t="s">
        <v>230</v>
      </c>
      <c r="C12" s="95"/>
      <c r="D12" s="139">
        <v>10000</v>
      </c>
      <c r="E12" s="140">
        <v>0.1</v>
      </c>
      <c r="F12" s="140">
        <v>0.4</v>
      </c>
      <c r="G12" s="140">
        <v>0.5</v>
      </c>
      <c r="H12" s="140"/>
      <c r="I12" s="140"/>
      <c r="J12" s="140"/>
      <c r="K12" s="142">
        <f t="shared" si="0"/>
        <v>1</v>
      </c>
      <c r="L12" s="143"/>
      <c r="M12" s="143"/>
      <c r="N12" s="144"/>
    </row>
    <row r="13" spans="2:14" x14ac:dyDescent="0.2">
      <c r="B13" s="95" t="s">
        <v>231</v>
      </c>
      <c r="C13" s="95"/>
      <c r="D13" s="139">
        <v>10000</v>
      </c>
      <c r="E13" s="140"/>
      <c r="F13" s="140"/>
      <c r="G13" s="140">
        <v>1</v>
      </c>
      <c r="H13" s="140"/>
      <c r="I13" s="140"/>
      <c r="J13" s="140"/>
      <c r="K13" s="142">
        <f t="shared" si="0"/>
        <v>1</v>
      </c>
      <c r="L13" s="143"/>
      <c r="M13" s="143"/>
      <c r="N13" s="144"/>
    </row>
    <row r="14" spans="2:14" x14ac:dyDescent="0.2">
      <c r="B14" s="95" t="s">
        <v>232</v>
      </c>
      <c r="C14" s="95"/>
      <c r="D14" s="139">
        <v>10000</v>
      </c>
      <c r="E14" s="140"/>
      <c r="F14" s="140"/>
      <c r="G14" s="140">
        <v>1</v>
      </c>
      <c r="H14" s="140"/>
      <c r="I14" s="140"/>
      <c r="J14" s="140"/>
      <c r="K14" s="142">
        <f t="shared" si="0"/>
        <v>1</v>
      </c>
      <c r="L14" s="143"/>
      <c r="M14" s="143"/>
      <c r="N14" s="144"/>
    </row>
    <row r="15" spans="2:14" x14ac:dyDescent="0.2">
      <c r="B15" s="95" t="s">
        <v>233</v>
      </c>
      <c r="C15" s="143"/>
      <c r="D15" s="139">
        <v>10000</v>
      </c>
      <c r="E15" s="142"/>
      <c r="F15" s="142"/>
      <c r="G15" s="140">
        <v>1</v>
      </c>
      <c r="H15" s="142"/>
      <c r="I15" s="142"/>
      <c r="J15" s="140"/>
      <c r="K15" s="142">
        <f t="shared" si="0"/>
        <v>1</v>
      </c>
      <c r="L15" s="143"/>
      <c r="M15" s="143"/>
      <c r="N15" s="144"/>
    </row>
    <row r="16" spans="2:14" x14ac:dyDescent="0.2">
      <c r="B16" s="95" t="s">
        <v>234</v>
      </c>
      <c r="C16" s="143"/>
      <c r="D16" s="139">
        <v>10000</v>
      </c>
      <c r="E16" s="142"/>
      <c r="F16" s="142"/>
      <c r="G16" s="140">
        <v>1</v>
      </c>
      <c r="H16" s="142"/>
      <c r="I16" s="142"/>
      <c r="J16" s="140"/>
      <c r="K16" s="142">
        <f t="shared" si="0"/>
        <v>1</v>
      </c>
      <c r="L16" s="143"/>
      <c r="M16" s="143"/>
      <c r="N16" s="144"/>
    </row>
    <row r="17" spans="1:15" x14ac:dyDescent="0.2">
      <c r="B17" s="143"/>
      <c r="C17" s="143"/>
      <c r="D17" s="143"/>
      <c r="E17" s="142"/>
      <c r="F17" s="142"/>
      <c r="G17" s="142"/>
      <c r="H17" s="142"/>
      <c r="I17" s="142"/>
      <c r="J17" s="142"/>
      <c r="K17" s="142"/>
      <c r="L17" s="143"/>
      <c r="M17" s="143"/>
      <c r="N17" s="144"/>
    </row>
    <row r="18" spans="1:15" x14ac:dyDescent="0.2">
      <c r="E18" s="91"/>
      <c r="F18" s="91"/>
    </row>
    <row r="19" spans="1:15" ht="25.5" x14ac:dyDescent="0.2">
      <c r="B19" s="137" t="s">
        <v>296</v>
      </c>
      <c r="C19" s="137" t="s">
        <v>297</v>
      </c>
      <c r="D19" s="138" t="s">
        <v>298</v>
      </c>
      <c r="E19" s="137" t="s">
        <v>243</v>
      </c>
      <c r="F19" s="137" t="s">
        <v>244</v>
      </c>
      <c r="G19" s="137" t="s">
        <v>245</v>
      </c>
      <c r="H19" s="137" t="s">
        <v>246</v>
      </c>
      <c r="I19" s="137" t="s">
        <v>247</v>
      </c>
      <c r="J19" s="137" t="s">
        <v>248</v>
      </c>
      <c r="K19" s="145" t="s">
        <v>298</v>
      </c>
      <c r="L19" s="138" t="s">
        <v>299</v>
      </c>
      <c r="M19" s="138" t="s">
        <v>300</v>
      </c>
      <c r="N19" s="137" t="s">
        <v>175</v>
      </c>
      <c r="O19" s="138" t="s">
        <v>301</v>
      </c>
    </row>
    <row r="20" spans="1:15" x14ac:dyDescent="0.2">
      <c r="A20" s="155">
        <v>1</v>
      </c>
      <c r="B20" s="95" t="s">
        <v>235</v>
      </c>
      <c r="C20" s="95"/>
      <c r="D20" s="139">
        <f>D9</f>
        <v>10000</v>
      </c>
      <c r="E20" s="139">
        <f t="shared" ref="E20:H23" si="1">$D20*E9</f>
        <v>1000</v>
      </c>
      <c r="F20" s="139">
        <f t="shared" ref="F20:G23" si="2">$D20*F9</f>
        <v>4000</v>
      </c>
      <c r="G20" s="139">
        <f t="shared" si="2"/>
        <v>5000</v>
      </c>
      <c r="H20" s="139">
        <f t="shared" si="1"/>
        <v>0</v>
      </c>
      <c r="I20" s="139">
        <f t="shared" ref="I20:J23" si="3">$D20*I9</f>
        <v>0</v>
      </c>
      <c r="J20" s="139">
        <f t="shared" si="3"/>
        <v>0</v>
      </c>
      <c r="K20" s="144">
        <f t="shared" ref="K20:K27" si="4">SUM(E20:J20)</f>
        <v>10000</v>
      </c>
      <c r="L20" s="143">
        <v>1</v>
      </c>
      <c r="M20" s="143">
        <v>12</v>
      </c>
      <c r="N20" s="144">
        <f>K20*L20*M20-1000</f>
        <v>119000</v>
      </c>
      <c r="O20" s="144">
        <f>L20*M20*J20-1000</f>
        <v>-1000</v>
      </c>
    </row>
    <row r="21" spans="1:15" x14ac:dyDescent="0.2">
      <c r="A21" s="155">
        <v>2</v>
      </c>
      <c r="B21" s="95" t="s">
        <v>236</v>
      </c>
      <c r="C21" s="95"/>
      <c r="D21" s="139">
        <f>D10</f>
        <v>10000</v>
      </c>
      <c r="E21" s="139">
        <f t="shared" si="1"/>
        <v>1000</v>
      </c>
      <c r="F21" s="139">
        <f t="shared" si="2"/>
        <v>4000</v>
      </c>
      <c r="G21" s="139">
        <f t="shared" si="2"/>
        <v>5000</v>
      </c>
      <c r="H21" s="139">
        <f t="shared" si="1"/>
        <v>0</v>
      </c>
      <c r="I21" s="139">
        <f t="shared" si="3"/>
        <v>0</v>
      </c>
      <c r="J21" s="139">
        <f t="shared" si="3"/>
        <v>0</v>
      </c>
      <c r="K21" s="144">
        <f t="shared" si="4"/>
        <v>10000</v>
      </c>
      <c r="L21" s="143">
        <v>1</v>
      </c>
      <c r="M21" s="143">
        <v>12</v>
      </c>
      <c r="N21" s="144">
        <f t="shared" ref="N21:N23" si="5">K21*L21*M21</f>
        <v>120000</v>
      </c>
      <c r="O21" s="144">
        <f t="shared" ref="O21:O27" si="6">L21*M21*J21</f>
        <v>0</v>
      </c>
    </row>
    <row r="22" spans="1:15" x14ac:dyDescent="0.2">
      <c r="A22" s="155">
        <v>3</v>
      </c>
      <c r="B22" s="95" t="s">
        <v>237</v>
      </c>
      <c r="C22" s="95"/>
      <c r="D22" s="139">
        <f>D11</f>
        <v>10000</v>
      </c>
      <c r="E22" s="139">
        <f t="shared" si="1"/>
        <v>1000</v>
      </c>
      <c r="F22" s="139">
        <f t="shared" si="2"/>
        <v>4000</v>
      </c>
      <c r="G22" s="139">
        <f t="shared" si="2"/>
        <v>5000</v>
      </c>
      <c r="H22" s="139">
        <f t="shared" si="1"/>
        <v>0</v>
      </c>
      <c r="I22" s="139">
        <f t="shared" si="3"/>
        <v>0</v>
      </c>
      <c r="J22" s="139">
        <f t="shared" si="3"/>
        <v>0</v>
      </c>
      <c r="K22" s="144">
        <f t="shared" si="4"/>
        <v>10000</v>
      </c>
      <c r="L22" s="143">
        <v>1</v>
      </c>
      <c r="M22" s="143">
        <v>12</v>
      </c>
      <c r="N22" s="144">
        <f t="shared" si="5"/>
        <v>120000</v>
      </c>
      <c r="O22" s="144">
        <f t="shared" si="6"/>
        <v>0</v>
      </c>
    </row>
    <row r="23" spans="1:15" x14ac:dyDescent="0.2">
      <c r="A23" s="155">
        <v>4</v>
      </c>
      <c r="B23" s="95" t="s">
        <v>238</v>
      </c>
      <c r="C23" s="95"/>
      <c r="D23" s="139">
        <f>D12</f>
        <v>10000</v>
      </c>
      <c r="E23" s="139">
        <f t="shared" si="1"/>
        <v>1000</v>
      </c>
      <c r="F23" s="139">
        <f t="shared" si="2"/>
        <v>4000</v>
      </c>
      <c r="G23" s="139">
        <f t="shared" si="2"/>
        <v>5000</v>
      </c>
      <c r="H23" s="139">
        <f t="shared" si="1"/>
        <v>0</v>
      </c>
      <c r="I23" s="139">
        <f t="shared" si="3"/>
        <v>0</v>
      </c>
      <c r="J23" s="139">
        <f t="shared" si="3"/>
        <v>0</v>
      </c>
      <c r="K23" s="144">
        <f t="shared" si="4"/>
        <v>10000</v>
      </c>
      <c r="L23" s="143">
        <v>1</v>
      </c>
      <c r="M23" s="143">
        <v>12</v>
      </c>
      <c r="N23" s="144">
        <f t="shared" si="5"/>
        <v>120000</v>
      </c>
      <c r="O23" s="144">
        <f t="shared" si="6"/>
        <v>0</v>
      </c>
    </row>
    <row r="24" spans="1:15" x14ac:dyDescent="0.2">
      <c r="A24" s="155">
        <v>5</v>
      </c>
      <c r="B24" s="95" t="s">
        <v>239</v>
      </c>
      <c r="C24" s="95"/>
      <c r="D24" s="139">
        <f t="shared" ref="D24:D27" si="7">D13</f>
        <v>10000</v>
      </c>
      <c r="E24" s="139">
        <f t="shared" ref="E24:J24" si="8">$D24*E13</f>
        <v>0</v>
      </c>
      <c r="F24" s="139">
        <f t="shared" si="8"/>
        <v>0</v>
      </c>
      <c r="G24" s="139">
        <f t="shared" si="8"/>
        <v>10000</v>
      </c>
      <c r="H24" s="139">
        <f t="shared" si="8"/>
        <v>0</v>
      </c>
      <c r="I24" s="139">
        <f t="shared" si="8"/>
        <v>0</v>
      </c>
      <c r="J24" s="139">
        <f t="shared" si="8"/>
        <v>0</v>
      </c>
      <c r="K24" s="144">
        <f t="shared" si="4"/>
        <v>10000</v>
      </c>
      <c r="L24" s="143">
        <v>1</v>
      </c>
      <c r="M24" s="143">
        <v>12</v>
      </c>
      <c r="N24" s="144">
        <f>K24*L24*M24</f>
        <v>120000</v>
      </c>
      <c r="O24" s="144">
        <f t="shared" si="6"/>
        <v>0</v>
      </c>
    </row>
    <row r="25" spans="1:15" x14ac:dyDescent="0.2">
      <c r="A25" s="155">
        <v>6</v>
      </c>
      <c r="B25" s="95" t="s">
        <v>240</v>
      </c>
      <c r="C25" s="95"/>
      <c r="D25" s="139">
        <f t="shared" si="7"/>
        <v>10000</v>
      </c>
      <c r="E25" s="139">
        <f t="shared" ref="E25:J25" si="9">$D25*E14</f>
        <v>0</v>
      </c>
      <c r="F25" s="139">
        <f t="shared" si="9"/>
        <v>0</v>
      </c>
      <c r="G25" s="139">
        <f t="shared" si="9"/>
        <v>10000</v>
      </c>
      <c r="H25" s="139">
        <f t="shared" si="9"/>
        <v>0</v>
      </c>
      <c r="I25" s="139">
        <f t="shared" si="9"/>
        <v>0</v>
      </c>
      <c r="J25" s="139">
        <f t="shared" si="9"/>
        <v>0</v>
      </c>
      <c r="K25" s="144">
        <f t="shared" si="4"/>
        <v>10000</v>
      </c>
      <c r="L25" s="143">
        <v>1</v>
      </c>
      <c r="M25" s="143">
        <v>12</v>
      </c>
      <c r="N25" s="144">
        <f t="shared" ref="N25:N27" si="10">K25*L25*M25</f>
        <v>120000</v>
      </c>
      <c r="O25" s="144">
        <f t="shared" si="6"/>
        <v>0</v>
      </c>
    </row>
    <row r="26" spans="1:15" x14ac:dyDescent="0.2">
      <c r="A26" s="155">
        <v>7</v>
      </c>
      <c r="B26" s="95" t="s">
        <v>241</v>
      </c>
      <c r="C26" s="143"/>
      <c r="D26" s="139">
        <f t="shared" si="7"/>
        <v>10000</v>
      </c>
      <c r="E26" s="143"/>
      <c r="F26" s="143"/>
      <c r="G26" s="143"/>
      <c r="H26" s="143"/>
      <c r="I26" s="143"/>
      <c r="J26" s="139">
        <f t="shared" ref="J26" si="11">$D26*J15</f>
        <v>0</v>
      </c>
      <c r="K26" s="144">
        <f t="shared" si="4"/>
        <v>0</v>
      </c>
      <c r="L26" s="143">
        <v>1</v>
      </c>
      <c r="M26" s="143">
        <v>12</v>
      </c>
      <c r="N26" s="144">
        <f t="shared" si="10"/>
        <v>0</v>
      </c>
      <c r="O26" s="144">
        <f t="shared" si="6"/>
        <v>0</v>
      </c>
    </row>
    <row r="27" spans="1:15" x14ac:dyDescent="0.2">
      <c r="A27" s="155">
        <v>8</v>
      </c>
      <c r="B27" s="95" t="s">
        <v>242</v>
      </c>
      <c r="C27" s="143"/>
      <c r="D27" s="139">
        <f t="shared" si="7"/>
        <v>10000</v>
      </c>
      <c r="E27" s="143"/>
      <c r="F27" s="143"/>
      <c r="G27" s="143"/>
      <c r="H27" s="143"/>
      <c r="I27" s="143"/>
      <c r="J27" s="139">
        <f t="shared" ref="J27" si="12">$D27*J16</f>
        <v>0</v>
      </c>
      <c r="K27" s="144">
        <f t="shared" si="4"/>
        <v>0</v>
      </c>
      <c r="L27" s="143">
        <v>1</v>
      </c>
      <c r="M27" s="143">
        <v>12</v>
      </c>
      <c r="N27" s="144">
        <f t="shared" si="10"/>
        <v>0</v>
      </c>
      <c r="O27" s="144">
        <f t="shared" si="6"/>
        <v>0</v>
      </c>
    </row>
    <row r="28" spans="1:15" x14ac:dyDescent="0.2">
      <c r="B28" s="166" t="s">
        <v>253</v>
      </c>
      <c r="C28" s="143"/>
      <c r="D28" s="143"/>
      <c r="E28" s="143"/>
      <c r="F28" s="143"/>
      <c r="G28" s="143"/>
      <c r="H28" s="143"/>
      <c r="I28" s="143"/>
      <c r="J28" s="144">
        <f>SUM(J20:J27)</f>
        <v>0</v>
      </c>
      <c r="K28" s="144">
        <f>SUM(K20:K27)</f>
        <v>60000</v>
      </c>
      <c r="L28" s="143"/>
      <c r="M28" s="143"/>
      <c r="N28" s="144">
        <f>SUM(N20:N27)</f>
        <v>719000</v>
      </c>
      <c r="O28" s="144">
        <f>SUM(O20:O27)</f>
        <v>-1000</v>
      </c>
    </row>
    <row r="30" spans="1:15" x14ac:dyDescent="0.2">
      <c r="N30" s="154" t="s">
        <v>302</v>
      </c>
      <c r="O30" s="146" t="e">
        <f>#REF!</f>
        <v>#REF!</v>
      </c>
    </row>
    <row r="31" spans="1:15" x14ac:dyDescent="0.2">
      <c r="B31" s="91"/>
      <c r="N31" s="133" t="s">
        <v>305</v>
      </c>
      <c r="O31" s="147" t="e">
        <f>O28/O30</f>
        <v>#REF!</v>
      </c>
    </row>
    <row r="32" spans="1:15" x14ac:dyDescent="0.2">
      <c r="B32" s="91"/>
    </row>
    <row r="33" spans="2:2" x14ac:dyDescent="0.2">
      <c r="B33" s="9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H51"/>
  <sheetViews>
    <sheetView topLeftCell="A6" workbookViewId="0">
      <selection activeCell="E145" sqref="E145"/>
    </sheetView>
  </sheetViews>
  <sheetFormatPr defaultColWidth="8.75" defaultRowHeight="14.25" x14ac:dyDescent="0.2"/>
  <cols>
    <col min="1" max="1" width="13.125" bestFit="1" customWidth="1"/>
    <col min="2" max="5" width="10" customWidth="1"/>
    <col min="6" max="6" width="12" customWidth="1"/>
    <col min="7" max="7" width="11.375" bestFit="1" customWidth="1"/>
    <col min="8" max="25" width="6.375" bestFit="1" customWidth="1"/>
    <col min="26" max="52" width="7.375" bestFit="1" customWidth="1"/>
    <col min="53" max="54" width="8.875" bestFit="1" customWidth="1"/>
    <col min="55" max="55" width="12.375" bestFit="1" customWidth="1"/>
  </cols>
  <sheetData>
    <row r="3" spans="1:7" x14ac:dyDescent="0.2">
      <c r="B3" s="50" t="s">
        <v>212</v>
      </c>
    </row>
    <row r="4" spans="1:7" x14ac:dyDescent="0.2">
      <c r="A4" s="50" t="s">
        <v>174</v>
      </c>
      <c r="B4" t="s">
        <v>168</v>
      </c>
      <c r="C4" t="s">
        <v>171</v>
      </c>
      <c r="D4" t="s">
        <v>173</v>
      </c>
      <c r="E4" t="s">
        <v>209</v>
      </c>
      <c r="F4" t="s">
        <v>211</v>
      </c>
    </row>
    <row r="5" spans="1:7" x14ac:dyDescent="0.2">
      <c r="A5" s="52" t="s">
        <v>161</v>
      </c>
      <c r="B5" s="49">
        <v>54000</v>
      </c>
      <c r="C5" s="49">
        <v>50360</v>
      </c>
      <c r="D5" s="49">
        <v>59340</v>
      </c>
      <c r="E5" s="49">
        <v>38550</v>
      </c>
      <c r="F5" s="49">
        <v>202250</v>
      </c>
      <c r="G5" t="e">
        <f>GETPIVOTDATA("Sum of Total",$A$3,"Program","CC")-#REF!</f>
        <v>#REF!</v>
      </c>
    </row>
    <row r="6" spans="1:7" x14ac:dyDescent="0.2">
      <c r="A6" s="53">
        <v>1</v>
      </c>
      <c r="B6" s="49">
        <v>34100</v>
      </c>
      <c r="C6" s="49">
        <v>45560</v>
      </c>
      <c r="D6" s="49">
        <v>34500</v>
      </c>
      <c r="E6" s="49">
        <v>34500</v>
      </c>
      <c r="F6" s="49">
        <v>148660</v>
      </c>
    </row>
    <row r="7" spans="1:7" x14ac:dyDescent="0.2">
      <c r="A7" s="53">
        <v>2</v>
      </c>
      <c r="B7" s="49">
        <v>1900</v>
      </c>
      <c r="C7" s="49">
        <v>4800</v>
      </c>
      <c r="D7" s="49">
        <v>24840</v>
      </c>
      <c r="E7" s="49">
        <v>4050</v>
      </c>
      <c r="F7" s="49">
        <v>35590</v>
      </c>
    </row>
    <row r="8" spans="1:7" x14ac:dyDescent="0.2">
      <c r="A8" s="53">
        <v>6</v>
      </c>
      <c r="B8" s="49">
        <v>18000</v>
      </c>
      <c r="C8" s="49">
        <v>0</v>
      </c>
      <c r="D8" s="49">
        <v>0</v>
      </c>
      <c r="E8" s="49">
        <v>0</v>
      </c>
      <c r="F8" s="49">
        <v>18000</v>
      </c>
    </row>
    <row r="9" spans="1:7" x14ac:dyDescent="0.2">
      <c r="A9" s="52" t="s">
        <v>162</v>
      </c>
      <c r="B9" s="49">
        <v>15270</v>
      </c>
      <c r="C9" s="49">
        <v>39283</v>
      </c>
      <c r="D9" s="49">
        <v>56877</v>
      </c>
      <c r="E9" s="49">
        <v>39543</v>
      </c>
      <c r="F9" s="49">
        <v>150973</v>
      </c>
      <c r="G9" t="e">
        <f>GETPIVOTDATA("Sum of Total",$A$3,"Program","KG")-#REF!</f>
        <v>#REF!</v>
      </c>
    </row>
    <row r="10" spans="1:7" x14ac:dyDescent="0.2">
      <c r="A10" s="53">
        <v>1</v>
      </c>
      <c r="B10" s="49">
        <v>0</v>
      </c>
      <c r="C10" s="49">
        <v>2458</v>
      </c>
      <c r="D10" s="49">
        <v>2903</v>
      </c>
      <c r="E10" s="49">
        <v>3042</v>
      </c>
      <c r="F10" s="49">
        <v>8403</v>
      </c>
    </row>
    <row r="11" spans="1:7" x14ac:dyDescent="0.2">
      <c r="A11" s="53">
        <v>3</v>
      </c>
      <c r="B11" s="49">
        <v>9650</v>
      </c>
      <c r="C11" s="49">
        <v>27375</v>
      </c>
      <c r="D11" s="49">
        <v>27288</v>
      </c>
      <c r="E11" s="49">
        <v>27201</v>
      </c>
      <c r="F11" s="49">
        <v>91514</v>
      </c>
    </row>
    <row r="12" spans="1:7" x14ac:dyDescent="0.2">
      <c r="A12" s="53">
        <v>4</v>
      </c>
      <c r="B12" s="49">
        <v>3500</v>
      </c>
      <c r="C12" s="49">
        <v>4250</v>
      </c>
      <c r="D12" s="49">
        <v>4500</v>
      </c>
      <c r="E12" s="49">
        <v>4500</v>
      </c>
      <c r="F12" s="49">
        <v>16750</v>
      </c>
    </row>
    <row r="13" spans="1:7" x14ac:dyDescent="0.2">
      <c r="A13" s="53">
        <v>8</v>
      </c>
      <c r="B13" s="49">
        <v>2120</v>
      </c>
      <c r="C13" s="49">
        <v>4800</v>
      </c>
      <c r="D13" s="49">
        <v>4300</v>
      </c>
      <c r="E13" s="49">
        <v>4800</v>
      </c>
      <c r="F13" s="49">
        <v>16020</v>
      </c>
    </row>
    <row r="14" spans="1:7" x14ac:dyDescent="0.2">
      <c r="A14" s="53">
        <v>9</v>
      </c>
      <c r="B14" s="49">
        <v>0</v>
      </c>
      <c r="C14" s="49">
        <v>0</v>
      </c>
      <c r="D14" s="49">
        <v>9686</v>
      </c>
      <c r="E14" s="49">
        <v>0</v>
      </c>
      <c r="F14" s="49">
        <v>9686</v>
      </c>
    </row>
    <row r="15" spans="1:7" x14ac:dyDescent="0.2">
      <c r="A15" s="53">
        <v>14</v>
      </c>
      <c r="B15" s="49">
        <v>0</v>
      </c>
      <c r="C15" s="49">
        <v>0</v>
      </c>
      <c r="D15" s="49">
        <v>7200</v>
      </c>
      <c r="E15" s="49">
        <v>0</v>
      </c>
      <c r="F15" s="49">
        <v>7200</v>
      </c>
    </row>
    <row r="16" spans="1:7" x14ac:dyDescent="0.2">
      <c r="A16" s="53">
        <v>19</v>
      </c>
      <c r="B16" s="49">
        <v>0</v>
      </c>
      <c r="C16" s="49">
        <v>400</v>
      </c>
      <c r="D16" s="49">
        <v>1000</v>
      </c>
      <c r="E16" s="49">
        <v>0</v>
      </c>
      <c r="F16" s="49">
        <v>1400</v>
      </c>
    </row>
    <row r="17" spans="1:7" x14ac:dyDescent="0.2">
      <c r="A17" s="52" t="s">
        <v>157</v>
      </c>
      <c r="B17" s="49">
        <v>337811</v>
      </c>
      <c r="C17" s="49">
        <v>557774.25</v>
      </c>
      <c r="D17" s="49">
        <v>597797</v>
      </c>
      <c r="E17" s="49">
        <v>383737</v>
      </c>
      <c r="F17" s="49">
        <v>1877119.25</v>
      </c>
      <c r="G17" t="e">
        <f>GETPIVOTDATA("Sum of Total",$A$3,"Program","LC")-#REF!</f>
        <v>#REF!</v>
      </c>
    </row>
    <row r="18" spans="1:7" x14ac:dyDescent="0.2">
      <c r="A18" s="53">
        <v>1</v>
      </c>
      <c r="B18" s="49">
        <v>19230</v>
      </c>
      <c r="C18" s="49">
        <v>103192</v>
      </c>
      <c r="D18" s="49">
        <v>68450</v>
      </c>
      <c r="E18" s="49">
        <v>78458</v>
      </c>
      <c r="F18" s="49">
        <v>269330</v>
      </c>
    </row>
    <row r="19" spans="1:7" x14ac:dyDescent="0.2">
      <c r="A19" s="53">
        <v>2</v>
      </c>
      <c r="B19" s="49">
        <v>177461</v>
      </c>
      <c r="C19" s="49">
        <v>178495</v>
      </c>
      <c r="D19" s="49">
        <v>179288</v>
      </c>
      <c r="E19" s="49">
        <v>199937</v>
      </c>
      <c r="F19" s="49">
        <v>735181</v>
      </c>
    </row>
    <row r="20" spans="1:7" x14ac:dyDescent="0.2">
      <c r="A20" s="53">
        <v>3</v>
      </c>
      <c r="B20" s="49">
        <v>14000</v>
      </c>
      <c r="C20" s="49">
        <v>24900</v>
      </c>
      <c r="D20" s="49">
        <v>24550</v>
      </c>
      <c r="E20" s="49">
        <v>19650</v>
      </c>
      <c r="F20" s="49">
        <v>83100</v>
      </c>
    </row>
    <row r="21" spans="1:7" x14ac:dyDescent="0.2">
      <c r="A21" s="53">
        <v>6</v>
      </c>
      <c r="B21" s="49">
        <v>25000</v>
      </c>
      <c r="C21" s="49">
        <v>0</v>
      </c>
      <c r="D21" s="49">
        <v>0</v>
      </c>
      <c r="E21" s="49">
        <v>0</v>
      </c>
      <c r="F21" s="49">
        <v>25000</v>
      </c>
    </row>
    <row r="22" spans="1:7" x14ac:dyDescent="0.2">
      <c r="A22" s="53">
        <v>7</v>
      </c>
      <c r="B22" s="49">
        <v>9334</v>
      </c>
      <c r="C22" s="49">
        <v>1000</v>
      </c>
      <c r="D22" s="49">
        <v>5000</v>
      </c>
      <c r="E22" s="49">
        <v>3000</v>
      </c>
      <c r="F22" s="49">
        <v>18334</v>
      </c>
    </row>
    <row r="23" spans="1:7" x14ac:dyDescent="0.2">
      <c r="A23" s="53">
        <v>8</v>
      </c>
      <c r="B23" s="49">
        <v>0</v>
      </c>
      <c r="C23" s="49">
        <v>10650</v>
      </c>
      <c r="D23" s="49">
        <v>16350</v>
      </c>
      <c r="E23" s="49">
        <v>6629</v>
      </c>
      <c r="F23" s="49">
        <v>33629</v>
      </c>
    </row>
    <row r="24" spans="1:7" x14ac:dyDescent="0.2">
      <c r="A24" s="53">
        <v>9</v>
      </c>
      <c r="B24" s="49">
        <v>16950</v>
      </c>
      <c r="C24" s="49">
        <v>17550</v>
      </c>
      <c r="D24" s="49">
        <v>21650</v>
      </c>
      <c r="E24" s="49">
        <v>21600</v>
      </c>
      <c r="F24" s="49">
        <v>77750</v>
      </c>
    </row>
    <row r="25" spans="1:7" x14ac:dyDescent="0.2">
      <c r="A25" s="53">
        <v>10</v>
      </c>
      <c r="B25" s="49">
        <v>0</v>
      </c>
      <c r="C25" s="49">
        <v>68048</v>
      </c>
      <c r="D25" s="49">
        <v>101294</v>
      </c>
      <c r="E25" s="49">
        <v>0</v>
      </c>
      <c r="F25" s="49">
        <v>169342</v>
      </c>
    </row>
    <row r="26" spans="1:7" x14ac:dyDescent="0.2">
      <c r="A26" s="53">
        <v>11</v>
      </c>
      <c r="B26" s="49">
        <v>0</v>
      </c>
      <c r="C26" s="49">
        <v>22924</v>
      </c>
      <c r="D26" s="49">
        <v>3766</v>
      </c>
      <c r="E26" s="49">
        <v>0</v>
      </c>
      <c r="F26" s="49">
        <v>26690</v>
      </c>
    </row>
    <row r="27" spans="1:7" x14ac:dyDescent="0.2">
      <c r="A27" s="53">
        <v>12</v>
      </c>
      <c r="B27" s="49">
        <v>5037</v>
      </c>
      <c r="C27" s="49">
        <v>56954.25</v>
      </c>
      <c r="D27" s="49">
        <v>12969</v>
      </c>
      <c r="E27" s="49">
        <v>14379</v>
      </c>
      <c r="F27" s="49">
        <v>89339.25</v>
      </c>
    </row>
    <row r="28" spans="1:7" x14ac:dyDescent="0.2">
      <c r="A28" s="53">
        <v>13</v>
      </c>
      <c r="B28" s="49">
        <v>6195</v>
      </c>
      <c r="C28" s="49">
        <v>4040</v>
      </c>
      <c r="D28" s="49">
        <v>6195</v>
      </c>
      <c r="E28" s="49">
        <v>8202</v>
      </c>
      <c r="F28" s="49">
        <v>24632</v>
      </c>
    </row>
    <row r="29" spans="1:7" x14ac:dyDescent="0.2">
      <c r="A29" s="53">
        <v>15</v>
      </c>
      <c r="B29" s="49">
        <v>0</v>
      </c>
      <c r="C29" s="49">
        <v>0</v>
      </c>
      <c r="D29" s="49">
        <v>0</v>
      </c>
      <c r="E29" s="49">
        <v>6680</v>
      </c>
      <c r="F29" s="49">
        <v>6680</v>
      </c>
    </row>
    <row r="30" spans="1:7" x14ac:dyDescent="0.2">
      <c r="A30" s="53">
        <v>16</v>
      </c>
      <c r="B30" s="49">
        <v>0</v>
      </c>
      <c r="C30" s="49">
        <v>0</v>
      </c>
      <c r="D30" s="49">
        <v>100641</v>
      </c>
      <c r="E30" s="49">
        <v>0</v>
      </c>
      <c r="F30" s="49">
        <v>100641</v>
      </c>
    </row>
    <row r="31" spans="1:7" x14ac:dyDescent="0.2">
      <c r="A31" s="53">
        <v>17</v>
      </c>
      <c r="B31" s="49">
        <v>0</v>
      </c>
      <c r="C31" s="49">
        <v>13394</v>
      </c>
      <c r="D31" s="49">
        <v>16875</v>
      </c>
      <c r="E31" s="49">
        <v>18877</v>
      </c>
      <c r="F31" s="49">
        <v>49146</v>
      </c>
    </row>
    <row r="32" spans="1:7" x14ac:dyDescent="0.2">
      <c r="A32" s="53">
        <v>18</v>
      </c>
      <c r="B32" s="49">
        <v>43370</v>
      </c>
      <c r="C32" s="49">
        <v>3753</v>
      </c>
      <c r="D32" s="49">
        <v>300</v>
      </c>
      <c r="E32" s="49">
        <v>0</v>
      </c>
      <c r="F32" s="49">
        <v>47423</v>
      </c>
    </row>
    <row r="33" spans="1:7" x14ac:dyDescent="0.2">
      <c r="A33" s="53">
        <v>19</v>
      </c>
      <c r="B33" s="49">
        <v>0</v>
      </c>
      <c r="C33" s="49">
        <v>15000</v>
      </c>
      <c r="D33" s="49">
        <v>23500</v>
      </c>
      <c r="E33" s="49">
        <v>0</v>
      </c>
      <c r="F33" s="49">
        <v>38500</v>
      </c>
    </row>
    <row r="34" spans="1:7" x14ac:dyDescent="0.2">
      <c r="A34" s="53">
        <v>20</v>
      </c>
      <c r="B34" s="49">
        <v>9115</v>
      </c>
      <c r="C34" s="49">
        <v>31072</v>
      </c>
      <c r="D34" s="49">
        <v>10520</v>
      </c>
      <c r="E34" s="49">
        <v>835</v>
      </c>
      <c r="F34" s="49">
        <v>51542</v>
      </c>
    </row>
    <row r="35" spans="1:7" x14ac:dyDescent="0.2">
      <c r="A35" s="53">
        <v>21</v>
      </c>
      <c r="B35" s="49">
        <v>0</v>
      </c>
      <c r="C35" s="49">
        <v>0</v>
      </c>
      <c r="D35" s="49">
        <v>0</v>
      </c>
      <c r="E35" s="49">
        <v>80</v>
      </c>
      <c r="F35" s="49">
        <v>80</v>
      </c>
    </row>
    <row r="36" spans="1:7" x14ac:dyDescent="0.2">
      <c r="A36" s="53">
        <v>22</v>
      </c>
      <c r="B36" s="49">
        <v>12119</v>
      </c>
      <c r="C36" s="49">
        <v>6802</v>
      </c>
      <c r="D36" s="49">
        <v>6449</v>
      </c>
      <c r="E36" s="49">
        <v>5410</v>
      </c>
      <c r="F36" s="49">
        <v>30780</v>
      </c>
    </row>
    <row r="37" spans="1:7" x14ac:dyDescent="0.2">
      <c r="A37" s="52" t="s">
        <v>163</v>
      </c>
      <c r="B37" s="49">
        <v>273708.06</v>
      </c>
      <c r="C37" s="49">
        <v>367490</v>
      </c>
      <c r="D37" s="49">
        <v>365280.77</v>
      </c>
      <c r="E37" s="49">
        <v>383963</v>
      </c>
      <c r="F37" s="49">
        <v>1390441.83</v>
      </c>
    </row>
    <row r="38" spans="1:7" x14ac:dyDescent="0.2">
      <c r="A38" s="53">
        <v>1</v>
      </c>
      <c r="B38" s="49">
        <v>25000</v>
      </c>
      <c r="C38" s="49">
        <v>58440</v>
      </c>
      <c r="D38" s="49">
        <v>75000</v>
      </c>
      <c r="E38" s="49">
        <v>75000</v>
      </c>
      <c r="F38" s="49">
        <v>233440</v>
      </c>
    </row>
    <row r="39" spans="1:7" x14ac:dyDescent="0.2">
      <c r="A39" s="53">
        <v>2</v>
      </c>
      <c r="B39" s="49">
        <v>141667</v>
      </c>
      <c r="C39" s="49">
        <v>150000</v>
      </c>
      <c r="D39" s="49">
        <v>150000</v>
      </c>
      <c r="E39" s="49">
        <v>150000</v>
      </c>
      <c r="F39" s="49">
        <v>591667</v>
      </c>
    </row>
    <row r="40" spans="1:7" x14ac:dyDescent="0.2">
      <c r="A40" s="53">
        <v>3</v>
      </c>
      <c r="B40" s="49">
        <v>17500</v>
      </c>
      <c r="C40" s="49">
        <v>75000</v>
      </c>
      <c r="D40" s="49">
        <v>53000</v>
      </c>
      <c r="E40" s="49">
        <v>42000</v>
      </c>
      <c r="F40" s="49">
        <v>187500</v>
      </c>
    </row>
    <row r="41" spans="1:7" x14ac:dyDescent="0.2">
      <c r="A41" s="53">
        <v>4</v>
      </c>
      <c r="B41" s="49">
        <v>51000</v>
      </c>
      <c r="C41" s="49">
        <v>57000</v>
      </c>
      <c r="D41" s="49">
        <v>57000</v>
      </c>
      <c r="E41" s="49">
        <v>44503</v>
      </c>
      <c r="F41" s="49">
        <v>209503</v>
      </c>
    </row>
    <row r="42" spans="1:7" x14ac:dyDescent="0.2">
      <c r="A42" s="53">
        <v>5</v>
      </c>
      <c r="B42" s="49">
        <v>19967</v>
      </c>
      <c r="C42" s="49">
        <v>0</v>
      </c>
      <c r="D42" s="49">
        <v>1124</v>
      </c>
      <c r="E42" s="49">
        <v>45000</v>
      </c>
      <c r="F42" s="49">
        <v>66091</v>
      </c>
    </row>
    <row r="43" spans="1:7" x14ac:dyDescent="0.2">
      <c r="A43" s="53">
        <v>6</v>
      </c>
      <c r="B43" s="49">
        <v>18000</v>
      </c>
      <c r="C43" s="49">
        <v>27000</v>
      </c>
      <c r="D43" s="49">
        <v>27000</v>
      </c>
      <c r="E43" s="49">
        <v>27000</v>
      </c>
      <c r="F43" s="49">
        <v>99000</v>
      </c>
    </row>
    <row r="44" spans="1:7" x14ac:dyDescent="0.2">
      <c r="A44" s="53">
        <v>7</v>
      </c>
      <c r="B44" s="49">
        <v>574.05999999999995</v>
      </c>
      <c r="C44" s="49">
        <v>50</v>
      </c>
      <c r="D44" s="49">
        <v>2156.77</v>
      </c>
      <c r="E44" s="49">
        <v>460</v>
      </c>
      <c r="F44" s="49">
        <v>3240.83</v>
      </c>
    </row>
    <row r="45" spans="1:7" x14ac:dyDescent="0.2">
      <c r="A45" s="52" t="s">
        <v>153</v>
      </c>
      <c r="B45" s="49">
        <v>230788</v>
      </c>
      <c r="C45" s="49">
        <v>283574</v>
      </c>
      <c r="D45" s="49">
        <v>10210</v>
      </c>
      <c r="E45" s="49">
        <v>77613</v>
      </c>
      <c r="F45" s="49">
        <v>602185</v>
      </c>
      <c r="G45" t="e">
        <f>GETPIVOTDATA("Sum of Total",$A$3,"Program","SF")-#REF!</f>
        <v>#REF!</v>
      </c>
    </row>
    <row r="46" spans="1:7" x14ac:dyDescent="0.2">
      <c r="A46" s="53">
        <v>1</v>
      </c>
      <c r="B46" s="49">
        <v>230788</v>
      </c>
      <c r="C46" s="49">
        <v>283574</v>
      </c>
      <c r="D46" s="49">
        <v>10210</v>
      </c>
      <c r="E46" s="49">
        <v>77613</v>
      </c>
      <c r="F46" s="49">
        <v>602185</v>
      </c>
    </row>
    <row r="47" spans="1:7" x14ac:dyDescent="0.2">
      <c r="A47" s="52" t="s">
        <v>159</v>
      </c>
      <c r="B47" s="49">
        <v>373154</v>
      </c>
      <c r="C47" s="49">
        <v>80904</v>
      </c>
      <c r="D47" s="49">
        <v>83619</v>
      </c>
      <c r="E47" s="49">
        <v>97832</v>
      </c>
      <c r="F47" s="49">
        <v>635509</v>
      </c>
      <c r="G47" t="e">
        <f>GETPIVOTDATA("Sum of Total",$A$3,"Program","SSP")-#REF!</f>
        <v>#REF!</v>
      </c>
    </row>
    <row r="48" spans="1:7" x14ac:dyDescent="0.2">
      <c r="A48" s="53">
        <v>1</v>
      </c>
      <c r="B48" s="49">
        <v>59250</v>
      </c>
      <c r="C48" s="49">
        <v>73508</v>
      </c>
      <c r="D48" s="49">
        <v>76859</v>
      </c>
      <c r="E48" s="49">
        <v>74601</v>
      </c>
      <c r="F48" s="49">
        <v>284218</v>
      </c>
    </row>
    <row r="49" spans="1:8" x14ac:dyDescent="0.2">
      <c r="A49" s="53">
        <v>7</v>
      </c>
      <c r="B49" s="49">
        <v>115</v>
      </c>
      <c r="C49" s="49">
        <v>7396</v>
      </c>
      <c r="D49" s="49">
        <v>6760</v>
      </c>
      <c r="E49" s="49">
        <v>11681</v>
      </c>
      <c r="F49" s="49">
        <v>25952</v>
      </c>
    </row>
    <row r="50" spans="1:8" x14ac:dyDescent="0.2">
      <c r="A50" s="53">
        <v>11</v>
      </c>
      <c r="B50" s="49">
        <v>313789</v>
      </c>
      <c r="C50" s="49">
        <v>0</v>
      </c>
      <c r="D50" s="49">
        <v>0</v>
      </c>
      <c r="E50" s="49">
        <v>11550</v>
      </c>
      <c r="F50" s="49">
        <v>325339</v>
      </c>
    </row>
    <row r="51" spans="1:8" x14ac:dyDescent="0.2">
      <c r="A51" s="52" t="s">
        <v>81</v>
      </c>
      <c r="B51" s="49">
        <v>1284731.06</v>
      </c>
      <c r="C51" s="49">
        <v>1379385.25</v>
      </c>
      <c r="D51" s="49">
        <v>1173123.77</v>
      </c>
      <c r="E51" s="49">
        <v>1021238</v>
      </c>
      <c r="F51" s="49">
        <v>4858478.08</v>
      </c>
      <c r="G51" t="e">
        <f>SUM(G5:G50)</f>
        <v>#REF!</v>
      </c>
      <c r="H51" t="e">
        <f>G51+GETPIVOTDATA("Sum of Total",$A$3,"Program","Mgmt")</f>
        <v>#REF!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U146"/>
  <sheetViews>
    <sheetView workbookViewId="0">
      <pane xSplit="4" ySplit="1" topLeftCell="E39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4" max="4" width="27.875" bestFit="1" customWidth="1"/>
    <col min="5" max="16" width="8.875" customWidth="1"/>
    <col min="17" max="17" width="9.875" customWidth="1"/>
    <col min="18" max="21" width="8.875" customWidth="1"/>
  </cols>
  <sheetData>
    <row r="1" spans="1:21" s="81" customFormat="1" x14ac:dyDescent="0.2">
      <c r="A1" s="78" t="s">
        <v>148</v>
      </c>
      <c r="B1" s="78" t="s">
        <v>150</v>
      </c>
      <c r="C1" s="78" t="s">
        <v>151</v>
      </c>
      <c r="D1" s="79" t="s">
        <v>2</v>
      </c>
      <c r="E1" s="80">
        <v>41365</v>
      </c>
      <c r="F1" s="80">
        <v>41395</v>
      </c>
      <c r="G1" s="80">
        <v>41426</v>
      </c>
      <c r="H1" s="80">
        <v>41456</v>
      </c>
      <c r="I1" s="80">
        <v>41487</v>
      </c>
      <c r="J1" s="80">
        <v>41518</v>
      </c>
      <c r="K1" s="80">
        <v>41548</v>
      </c>
      <c r="L1" s="80">
        <v>41579</v>
      </c>
      <c r="M1" s="80">
        <v>41609</v>
      </c>
      <c r="N1" s="80">
        <v>41640</v>
      </c>
      <c r="O1" s="80">
        <v>41671</v>
      </c>
      <c r="P1" s="80">
        <v>41699</v>
      </c>
      <c r="Q1" s="80" t="s">
        <v>175</v>
      </c>
      <c r="R1" s="80" t="s">
        <v>164</v>
      </c>
      <c r="S1" s="80" t="s">
        <v>165</v>
      </c>
      <c r="T1" s="80" t="s">
        <v>166</v>
      </c>
      <c r="U1" s="80" t="s">
        <v>190</v>
      </c>
    </row>
    <row r="2" spans="1:21" hidden="1" x14ac:dyDescent="0.2">
      <c r="A2" s="68" t="s">
        <v>147</v>
      </c>
      <c r="B2" s="68" t="s">
        <v>153</v>
      </c>
      <c r="C2" s="82">
        <v>1</v>
      </c>
      <c r="D2" s="68" t="s">
        <v>3</v>
      </c>
      <c r="E2" s="69">
        <v>0</v>
      </c>
      <c r="F2" s="70">
        <v>0</v>
      </c>
      <c r="G2" s="69">
        <v>0</v>
      </c>
      <c r="H2" s="70">
        <v>0</v>
      </c>
      <c r="I2" s="69">
        <v>0</v>
      </c>
      <c r="J2" s="70">
        <v>9125</v>
      </c>
      <c r="K2" s="69">
        <v>0</v>
      </c>
      <c r="L2" s="70">
        <v>0</v>
      </c>
      <c r="M2" s="69">
        <v>0</v>
      </c>
      <c r="N2" s="70">
        <v>0</v>
      </c>
      <c r="O2" s="69">
        <v>0</v>
      </c>
      <c r="P2" s="69">
        <v>0</v>
      </c>
      <c r="Q2" s="83">
        <f t="shared" ref="Q2:Q33" si="0">SUM(E2:P2)</f>
        <v>9125</v>
      </c>
      <c r="R2" s="69">
        <f t="shared" ref="R2:R33" si="1">SUM(E2:G2)</f>
        <v>0</v>
      </c>
      <c r="S2" s="69">
        <f t="shared" ref="S2:S33" si="2">SUM(H2:J2)</f>
        <v>9125</v>
      </c>
      <c r="T2" s="69">
        <f t="shared" ref="T2:T33" si="3">SUM(K2:M2)</f>
        <v>0</v>
      </c>
      <c r="U2" s="69">
        <f t="shared" ref="U2:U33" si="4">SUM(N2:P2)</f>
        <v>0</v>
      </c>
    </row>
    <row r="3" spans="1:21" hidden="1" x14ac:dyDescent="0.2">
      <c r="A3" s="68" t="s">
        <v>154</v>
      </c>
      <c r="B3" s="68" t="s">
        <v>153</v>
      </c>
      <c r="C3" s="82">
        <v>1</v>
      </c>
      <c r="D3" s="68" t="s">
        <v>84</v>
      </c>
      <c r="E3" s="69">
        <v>25870</v>
      </c>
      <c r="F3" s="70">
        <v>19700</v>
      </c>
      <c r="G3" s="69">
        <v>11510</v>
      </c>
      <c r="H3" s="70">
        <v>64500</v>
      </c>
      <c r="I3" s="69">
        <v>1673</v>
      </c>
      <c r="J3" s="70">
        <v>0</v>
      </c>
      <c r="K3" s="69">
        <v>0</v>
      </c>
      <c r="L3" s="70">
        <v>0</v>
      </c>
      <c r="M3" s="69">
        <v>0</v>
      </c>
      <c r="N3" s="70">
        <v>0</v>
      </c>
      <c r="O3" s="69">
        <v>0</v>
      </c>
      <c r="P3" s="69">
        <v>21400</v>
      </c>
      <c r="Q3" s="83">
        <f t="shared" si="0"/>
        <v>144653</v>
      </c>
      <c r="R3" s="69">
        <f t="shared" si="1"/>
        <v>57080</v>
      </c>
      <c r="S3" s="69">
        <f t="shared" si="2"/>
        <v>66173</v>
      </c>
      <c r="T3" s="69">
        <f t="shared" si="3"/>
        <v>0</v>
      </c>
      <c r="U3" s="69">
        <f t="shared" si="4"/>
        <v>21400</v>
      </c>
    </row>
    <row r="4" spans="1:21" hidden="1" x14ac:dyDescent="0.2">
      <c r="A4" s="68" t="s">
        <v>154</v>
      </c>
      <c r="B4" s="68" t="s">
        <v>153</v>
      </c>
      <c r="C4" s="82">
        <v>1</v>
      </c>
      <c r="D4" s="68" t="s">
        <v>85</v>
      </c>
      <c r="E4" s="69">
        <v>0</v>
      </c>
      <c r="F4" s="70">
        <v>0</v>
      </c>
      <c r="G4" s="69">
        <v>0</v>
      </c>
      <c r="H4" s="70">
        <v>22020</v>
      </c>
      <c r="I4" s="69">
        <v>18625</v>
      </c>
      <c r="J4" s="70">
        <v>0</v>
      </c>
      <c r="K4" s="69">
        <v>0</v>
      </c>
      <c r="L4" s="70">
        <v>0</v>
      </c>
      <c r="M4" s="69">
        <v>0</v>
      </c>
      <c r="N4" s="70">
        <v>0</v>
      </c>
      <c r="O4" s="69">
        <v>0</v>
      </c>
      <c r="P4" s="69">
        <v>0</v>
      </c>
      <c r="Q4" s="83">
        <f t="shared" si="0"/>
        <v>40645</v>
      </c>
      <c r="R4" s="69">
        <f t="shared" si="1"/>
        <v>0</v>
      </c>
      <c r="S4" s="69">
        <f t="shared" si="2"/>
        <v>40645</v>
      </c>
      <c r="T4" s="69">
        <f t="shared" si="3"/>
        <v>0</v>
      </c>
      <c r="U4" s="69">
        <f t="shared" si="4"/>
        <v>0</v>
      </c>
    </row>
    <row r="5" spans="1:21" hidden="1" x14ac:dyDescent="0.2">
      <c r="A5" s="68" t="s">
        <v>147</v>
      </c>
      <c r="B5" s="68" t="s">
        <v>153</v>
      </c>
      <c r="C5" s="82">
        <v>1</v>
      </c>
      <c r="D5" s="68" t="s">
        <v>5</v>
      </c>
      <c r="E5" s="69">
        <v>0</v>
      </c>
      <c r="F5" s="70">
        <v>0</v>
      </c>
      <c r="G5" s="69">
        <v>0</v>
      </c>
      <c r="H5" s="70">
        <v>0</v>
      </c>
      <c r="I5" s="69">
        <v>0</v>
      </c>
      <c r="J5" s="70">
        <v>0</v>
      </c>
      <c r="K5" s="69">
        <v>19662</v>
      </c>
      <c r="L5" s="70">
        <v>0</v>
      </c>
      <c r="M5" s="69">
        <v>0</v>
      </c>
      <c r="N5" s="70">
        <v>0</v>
      </c>
      <c r="O5" s="69">
        <v>0</v>
      </c>
      <c r="P5" s="69">
        <v>0</v>
      </c>
      <c r="Q5" s="83">
        <f t="shared" si="0"/>
        <v>19662</v>
      </c>
      <c r="R5" s="69">
        <f t="shared" si="1"/>
        <v>0</v>
      </c>
      <c r="S5" s="69">
        <f t="shared" si="2"/>
        <v>0</v>
      </c>
      <c r="T5" s="69">
        <f t="shared" si="3"/>
        <v>19662</v>
      </c>
      <c r="U5" s="69">
        <f t="shared" si="4"/>
        <v>0</v>
      </c>
    </row>
    <row r="6" spans="1:21" hidden="1" x14ac:dyDescent="0.2">
      <c r="A6" s="68" t="s">
        <v>154</v>
      </c>
      <c r="B6" s="68" t="s">
        <v>153</v>
      </c>
      <c r="C6" s="82">
        <v>1</v>
      </c>
      <c r="D6" s="68" t="s">
        <v>6</v>
      </c>
      <c r="E6" s="69">
        <v>0</v>
      </c>
      <c r="F6" s="70">
        <v>0</v>
      </c>
      <c r="G6" s="69">
        <v>0</v>
      </c>
      <c r="H6" s="70">
        <v>0</v>
      </c>
      <c r="I6" s="69">
        <v>87765</v>
      </c>
      <c r="J6" s="70">
        <v>0</v>
      </c>
      <c r="K6" s="69">
        <v>0</v>
      </c>
      <c r="L6" s="70">
        <v>0</v>
      </c>
      <c r="M6" s="69">
        <v>0</v>
      </c>
      <c r="N6" s="70">
        <v>15000</v>
      </c>
      <c r="O6" s="69">
        <v>0</v>
      </c>
      <c r="P6" s="69">
        <v>0</v>
      </c>
      <c r="Q6" s="83">
        <f t="shared" si="0"/>
        <v>102765</v>
      </c>
      <c r="R6" s="69">
        <f t="shared" si="1"/>
        <v>0</v>
      </c>
      <c r="S6" s="69">
        <f t="shared" si="2"/>
        <v>87765</v>
      </c>
      <c r="T6" s="69">
        <f t="shared" si="3"/>
        <v>0</v>
      </c>
      <c r="U6" s="69">
        <f t="shared" si="4"/>
        <v>15000</v>
      </c>
    </row>
    <row r="7" spans="1:21" hidden="1" x14ac:dyDescent="0.2">
      <c r="A7" s="68" t="s">
        <v>147</v>
      </c>
      <c r="B7" s="68" t="s">
        <v>153</v>
      </c>
      <c r="C7" s="82">
        <v>1</v>
      </c>
      <c r="D7" s="68" t="s">
        <v>213</v>
      </c>
      <c r="E7" s="69">
        <v>0</v>
      </c>
      <c r="F7" s="70">
        <v>0</v>
      </c>
      <c r="G7" s="69">
        <v>0</v>
      </c>
      <c r="H7" s="70">
        <v>0</v>
      </c>
      <c r="I7" s="69">
        <v>0</v>
      </c>
      <c r="J7" s="70">
        <v>0</v>
      </c>
      <c r="K7" s="69">
        <v>2210</v>
      </c>
      <c r="L7" s="70">
        <v>0</v>
      </c>
      <c r="M7" s="69">
        <v>0</v>
      </c>
      <c r="N7" s="70">
        <v>0</v>
      </c>
      <c r="O7" s="69">
        <v>0</v>
      </c>
      <c r="P7" s="69">
        <v>0</v>
      </c>
      <c r="Q7" s="83">
        <f t="shared" si="0"/>
        <v>2210</v>
      </c>
      <c r="R7" s="69">
        <f t="shared" si="1"/>
        <v>0</v>
      </c>
      <c r="S7" s="69">
        <f t="shared" si="2"/>
        <v>0</v>
      </c>
      <c r="T7" s="69">
        <f t="shared" si="3"/>
        <v>2210</v>
      </c>
      <c r="U7" s="69">
        <f t="shared" si="4"/>
        <v>0</v>
      </c>
    </row>
    <row r="8" spans="1:21" hidden="1" x14ac:dyDescent="0.2">
      <c r="A8" s="68" t="s">
        <v>147</v>
      </c>
      <c r="B8" s="68" t="s">
        <v>153</v>
      </c>
      <c r="C8" s="82">
        <v>1</v>
      </c>
      <c r="D8" s="68" t="s">
        <v>7</v>
      </c>
      <c r="E8" s="69">
        <v>13500</v>
      </c>
      <c r="F8" s="70">
        <v>0</v>
      </c>
      <c r="G8" s="69">
        <v>0</v>
      </c>
      <c r="H8" s="70">
        <v>0</v>
      </c>
      <c r="I8" s="69">
        <v>0</v>
      </c>
      <c r="J8" s="70">
        <v>0</v>
      </c>
      <c r="K8" s="69">
        <v>0</v>
      </c>
      <c r="L8" s="70">
        <v>0</v>
      </c>
      <c r="M8" s="69">
        <v>0</v>
      </c>
      <c r="N8" s="70">
        <v>0</v>
      </c>
      <c r="O8" s="69">
        <v>0</v>
      </c>
      <c r="P8" s="69">
        <v>0</v>
      </c>
      <c r="Q8" s="83">
        <f t="shared" si="0"/>
        <v>13500</v>
      </c>
      <c r="R8" s="69">
        <f t="shared" si="1"/>
        <v>13500</v>
      </c>
      <c r="S8" s="69">
        <f t="shared" si="2"/>
        <v>0</v>
      </c>
      <c r="T8" s="69">
        <f t="shared" si="3"/>
        <v>0</v>
      </c>
      <c r="U8" s="69">
        <f t="shared" si="4"/>
        <v>0</v>
      </c>
    </row>
    <row r="9" spans="1:21" hidden="1" x14ac:dyDescent="0.2">
      <c r="A9" s="68" t="s">
        <v>154</v>
      </c>
      <c r="B9" s="68" t="s">
        <v>153</v>
      </c>
      <c r="C9" s="82">
        <v>1</v>
      </c>
      <c r="D9" s="68" t="s">
        <v>214</v>
      </c>
      <c r="E9" s="69">
        <v>0</v>
      </c>
      <c r="F9" s="70">
        <v>900</v>
      </c>
      <c r="G9" s="69">
        <v>0</v>
      </c>
      <c r="H9" s="70">
        <v>0</v>
      </c>
      <c r="I9" s="69">
        <v>0</v>
      </c>
      <c r="J9" s="70">
        <v>0</v>
      </c>
      <c r="K9" s="69">
        <v>0</v>
      </c>
      <c r="L9" s="70">
        <v>0</v>
      </c>
      <c r="M9" s="69">
        <v>0</v>
      </c>
      <c r="N9" s="70">
        <v>0</v>
      </c>
      <c r="O9" s="69">
        <v>0</v>
      </c>
      <c r="P9" s="69">
        <v>0</v>
      </c>
      <c r="Q9" s="83">
        <f t="shared" si="0"/>
        <v>900</v>
      </c>
      <c r="R9" s="69">
        <f t="shared" si="1"/>
        <v>900</v>
      </c>
      <c r="S9" s="69">
        <f t="shared" si="2"/>
        <v>0</v>
      </c>
      <c r="T9" s="69">
        <f t="shared" si="3"/>
        <v>0</v>
      </c>
      <c r="U9" s="69">
        <f t="shared" si="4"/>
        <v>0</v>
      </c>
    </row>
    <row r="10" spans="1:21" hidden="1" x14ac:dyDescent="0.2">
      <c r="A10" s="68" t="s">
        <v>147</v>
      </c>
      <c r="B10" s="68" t="s">
        <v>153</v>
      </c>
      <c r="C10" s="82">
        <v>1</v>
      </c>
      <c r="D10" s="68" t="s">
        <v>214</v>
      </c>
      <c r="E10" s="69">
        <v>0</v>
      </c>
      <c r="F10" s="70">
        <v>0</v>
      </c>
      <c r="G10" s="69">
        <v>14768</v>
      </c>
      <c r="H10" s="70">
        <v>0</v>
      </c>
      <c r="I10" s="69">
        <v>0</v>
      </c>
      <c r="J10" s="70">
        <v>0</v>
      </c>
      <c r="K10" s="69">
        <v>0</v>
      </c>
      <c r="L10" s="70">
        <v>0</v>
      </c>
      <c r="M10" s="69">
        <v>0</v>
      </c>
      <c r="N10" s="70">
        <v>0</v>
      </c>
      <c r="O10" s="69">
        <v>0</v>
      </c>
      <c r="P10" s="69">
        <v>0</v>
      </c>
      <c r="Q10" s="83">
        <f t="shared" si="0"/>
        <v>14768</v>
      </c>
      <c r="R10" s="69">
        <f t="shared" si="1"/>
        <v>14768</v>
      </c>
      <c r="S10" s="69">
        <f t="shared" si="2"/>
        <v>0</v>
      </c>
      <c r="T10" s="69">
        <f t="shared" si="3"/>
        <v>0</v>
      </c>
      <c r="U10" s="69">
        <f t="shared" si="4"/>
        <v>0</v>
      </c>
    </row>
    <row r="11" spans="1:21" hidden="1" x14ac:dyDescent="0.2">
      <c r="A11" s="68" t="s">
        <v>154</v>
      </c>
      <c r="B11" s="68" t="s">
        <v>153</v>
      </c>
      <c r="C11" s="82">
        <v>1</v>
      </c>
      <c r="D11" s="68" t="s">
        <v>86</v>
      </c>
      <c r="E11" s="69">
        <v>0</v>
      </c>
      <c r="F11" s="70">
        <v>0</v>
      </c>
      <c r="G11" s="69">
        <v>0</v>
      </c>
      <c r="H11" s="70">
        <v>4000</v>
      </c>
      <c r="I11" s="69">
        <v>0</v>
      </c>
      <c r="J11" s="70">
        <v>0</v>
      </c>
      <c r="K11" s="69">
        <v>0</v>
      </c>
      <c r="L11" s="70">
        <v>0</v>
      </c>
      <c r="M11" s="69">
        <v>0</v>
      </c>
      <c r="N11" s="70">
        <v>0</v>
      </c>
      <c r="O11" s="69">
        <v>0</v>
      </c>
      <c r="P11" s="69">
        <v>0</v>
      </c>
      <c r="Q11" s="83">
        <f t="shared" si="0"/>
        <v>4000</v>
      </c>
      <c r="R11" s="69">
        <f t="shared" si="1"/>
        <v>0</v>
      </c>
      <c r="S11" s="69">
        <f t="shared" si="2"/>
        <v>4000</v>
      </c>
      <c r="T11" s="69">
        <f t="shared" si="3"/>
        <v>0</v>
      </c>
      <c r="U11" s="69">
        <f t="shared" si="4"/>
        <v>0</v>
      </c>
    </row>
    <row r="12" spans="1:21" hidden="1" x14ac:dyDescent="0.2">
      <c r="A12" s="68" t="s">
        <v>147</v>
      </c>
      <c r="B12" s="68" t="s">
        <v>153</v>
      </c>
      <c r="C12" s="82">
        <v>1</v>
      </c>
      <c r="D12" s="68" t="s">
        <v>8</v>
      </c>
      <c r="E12" s="69">
        <v>0</v>
      </c>
      <c r="F12" s="70">
        <v>0</v>
      </c>
      <c r="G12" s="69">
        <v>0</v>
      </c>
      <c r="H12" s="70">
        <v>0</v>
      </c>
      <c r="I12" s="69">
        <v>0</v>
      </c>
      <c r="J12" s="70">
        <v>2000</v>
      </c>
      <c r="K12" s="69">
        <v>0</v>
      </c>
      <c r="L12" s="70">
        <v>0</v>
      </c>
      <c r="M12" s="69">
        <v>0</v>
      </c>
      <c r="N12" s="70">
        <v>0</v>
      </c>
      <c r="O12" s="69">
        <v>0</v>
      </c>
      <c r="P12" s="69">
        <v>0</v>
      </c>
      <c r="Q12" s="83">
        <f t="shared" si="0"/>
        <v>2000</v>
      </c>
      <c r="R12" s="69">
        <f t="shared" si="1"/>
        <v>0</v>
      </c>
      <c r="S12" s="69">
        <f t="shared" si="2"/>
        <v>2000</v>
      </c>
      <c r="T12" s="69">
        <f t="shared" si="3"/>
        <v>0</v>
      </c>
      <c r="U12" s="69">
        <f t="shared" si="4"/>
        <v>0</v>
      </c>
    </row>
    <row r="13" spans="1:21" hidden="1" x14ac:dyDescent="0.2">
      <c r="A13" s="68" t="s">
        <v>154</v>
      </c>
      <c r="B13" s="68" t="s">
        <v>153</v>
      </c>
      <c r="C13" s="82">
        <v>1</v>
      </c>
      <c r="D13" s="68" t="s">
        <v>9</v>
      </c>
      <c r="E13" s="69">
        <v>0</v>
      </c>
      <c r="F13" s="70">
        <v>0</v>
      </c>
      <c r="G13" s="69">
        <v>0</v>
      </c>
      <c r="H13" s="70">
        <v>5000</v>
      </c>
      <c r="I13" s="69">
        <v>0</v>
      </c>
      <c r="J13" s="70">
        <v>0</v>
      </c>
      <c r="K13" s="69">
        <v>0</v>
      </c>
      <c r="L13" s="70">
        <v>0</v>
      </c>
      <c r="M13" s="69">
        <v>0</v>
      </c>
      <c r="N13" s="70">
        <v>5000</v>
      </c>
      <c r="O13" s="69">
        <v>0</v>
      </c>
      <c r="P13" s="69">
        <v>0</v>
      </c>
      <c r="Q13" s="83">
        <f t="shared" si="0"/>
        <v>10000</v>
      </c>
      <c r="R13" s="69">
        <f t="shared" si="1"/>
        <v>0</v>
      </c>
      <c r="S13" s="69">
        <f t="shared" si="2"/>
        <v>5000</v>
      </c>
      <c r="T13" s="69">
        <f t="shared" si="3"/>
        <v>0</v>
      </c>
      <c r="U13" s="69">
        <f t="shared" si="4"/>
        <v>5000</v>
      </c>
    </row>
    <row r="14" spans="1:21" hidden="1" x14ac:dyDescent="0.2">
      <c r="A14" s="68" t="s">
        <v>154</v>
      </c>
      <c r="B14" s="68" t="s">
        <v>153</v>
      </c>
      <c r="C14" s="82">
        <v>1</v>
      </c>
      <c r="D14" s="68" t="s">
        <v>87</v>
      </c>
      <c r="E14" s="69">
        <v>0</v>
      </c>
      <c r="F14" s="70">
        <v>0</v>
      </c>
      <c r="G14" s="69">
        <v>0</v>
      </c>
      <c r="H14" s="70">
        <v>2000</v>
      </c>
      <c r="I14" s="69">
        <v>0</v>
      </c>
      <c r="J14" s="70">
        <v>0</v>
      </c>
      <c r="K14" s="69">
        <v>0</v>
      </c>
      <c r="L14" s="70">
        <v>0</v>
      </c>
      <c r="M14" s="69">
        <v>0</v>
      </c>
      <c r="N14" s="70">
        <v>0</v>
      </c>
      <c r="O14" s="69">
        <v>0</v>
      </c>
      <c r="P14" s="69">
        <v>0</v>
      </c>
      <c r="Q14" s="83">
        <f t="shared" si="0"/>
        <v>2000</v>
      </c>
      <c r="R14" s="69">
        <f t="shared" si="1"/>
        <v>0</v>
      </c>
      <c r="S14" s="69">
        <f t="shared" si="2"/>
        <v>2000</v>
      </c>
      <c r="T14" s="69">
        <f t="shared" si="3"/>
        <v>0</v>
      </c>
      <c r="U14" s="69">
        <f t="shared" si="4"/>
        <v>0</v>
      </c>
    </row>
    <row r="15" spans="1:21" hidden="1" x14ac:dyDescent="0.2">
      <c r="A15" s="68" t="s">
        <v>154</v>
      </c>
      <c r="B15" s="68" t="s">
        <v>153</v>
      </c>
      <c r="C15" s="82">
        <v>1</v>
      </c>
      <c r="D15" s="68" t="s">
        <v>197</v>
      </c>
      <c r="E15" s="69">
        <v>0</v>
      </c>
      <c r="F15" s="70">
        <v>0</v>
      </c>
      <c r="G15" s="69">
        <v>0</v>
      </c>
      <c r="H15" s="70">
        <v>0</v>
      </c>
      <c r="I15" s="69">
        <v>0</v>
      </c>
      <c r="J15" s="70">
        <v>0</v>
      </c>
      <c r="K15" s="69">
        <v>0</v>
      </c>
      <c r="L15" s="70">
        <v>0</v>
      </c>
      <c r="M15" s="69">
        <v>0</v>
      </c>
      <c r="N15" s="70">
        <v>1155</v>
      </c>
      <c r="O15" s="69">
        <v>0</v>
      </c>
      <c r="P15" s="69">
        <v>0</v>
      </c>
      <c r="Q15" s="83">
        <f t="shared" si="0"/>
        <v>1155</v>
      </c>
      <c r="R15" s="69">
        <f t="shared" si="1"/>
        <v>0</v>
      </c>
      <c r="S15" s="69">
        <f t="shared" si="2"/>
        <v>0</v>
      </c>
      <c r="T15" s="69">
        <f t="shared" si="3"/>
        <v>0</v>
      </c>
      <c r="U15" s="69">
        <f t="shared" si="4"/>
        <v>1155</v>
      </c>
    </row>
    <row r="16" spans="1:21" hidden="1" x14ac:dyDescent="0.2">
      <c r="A16" s="68" t="s">
        <v>154</v>
      </c>
      <c r="B16" s="68" t="s">
        <v>153</v>
      </c>
      <c r="C16" s="82">
        <v>1</v>
      </c>
      <c r="D16" s="68" t="s">
        <v>10</v>
      </c>
      <c r="E16" s="69">
        <v>0</v>
      </c>
      <c r="F16" s="70">
        <v>0</v>
      </c>
      <c r="G16" s="69">
        <v>0</v>
      </c>
      <c r="H16" s="70">
        <v>15450</v>
      </c>
      <c r="I16" s="69">
        <v>4000</v>
      </c>
      <c r="J16" s="70">
        <v>20590</v>
      </c>
      <c r="K16" s="69">
        <v>0</v>
      </c>
      <c r="L16" s="70">
        <v>0</v>
      </c>
      <c r="M16" s="69">
        <v>0</v>
      </c>
      <c r="N16" s="70">
        <v>0</v>
      </c>
      <c r="O16" s="69">
        <v>13000</v>
      </c>
      <c r="P16" s="69">
        <v>0</v>
      </c>
      <c r="Q16" s="83">
        <f t="shared" si="0"/>
        <v>53040</v>
      </c>
      <c r="R16" s="69">
        <f t="shared" si="1"/>
        <v>0</v>
      </c>
      <c r="S16" s="69">
        <f t="shared" si="2"/>
        <v>40040</v>
      </c>
      <c r="T16" s="69">
        <f t="shared" si="3"/>
        <v>0</v>
      </c>
      <c r="U16" s="69">
        <f t="shared" si="4"/>
        <v>13000</v>
      </c>
    </row>
    <row r="17" spans="1:21" hidden="1" x14ac:dyDescent="0.2">
      <c r="A17" s="68" t="s">
        <v>154</v>
      </c>
      <c r="B17" s="68" t="s">
        <v>153</v>
      </c>
      <c r="C17" s="82">
        <v>1</v>
      </c>
      <c r="D17" s="68" t="s">
        <v>198</v>
      </c>
      <c r="E17" s="69">
        <v>0</v>
      </c>
      <c r="F17" s="70">
        <v>0</v>
      </c>
      <c r="G17" s="69">
        <v>0</v>
      </c>
      <c r="H17" s="70">
        <v>0</v>
      </c>
      <c r="I17" s="69">
        <v>0</v>
      </c>
      <c r="J17" s="70">
        <v>0</v>
      </c>
      <c r="K17" s="69">
        <v>0</v>
      </c>
      <c r="L17" s="70">
        <v>0</v>
      </c>
      <c r="M17" s="69">
        <v>0</v>
      </c>
      <c r="N17" s="70">
        <v>0</v>
      </c>
      <c r="O17" s="69">
        <v>0</v>
      </c>
      <c r="P17" s="69">
        <v>12732</v>
      </c>
      <c r="Q17" s="83">
        <f t="shared" si="0"/>
        <v>12732</v>
      </c>
      <c r="R17" s="69">
        <f t="shared" si="1"/>
        <v>0</v>
      </c>
      <c r="S17" s="69">
        <f t="shared" si="2"/>
        <v>0</v>
      </c>
      <c r="T17" s="69">
        <f t="shared" si="3"/>
        <v>0</v>
      </c>
      <c r="U17" s="69">
        <f t="shared" si="4"/>
        <v>12732</v>
      </c>
    </row>
    <row r="18" spans="1:21" hidden="1" x14ac:dyDescent="0.2">
      <c r="A18" s="68" t="s">
        <v>154</v>
      </c>
      <c r="B18" s="68" t="s">
        <v>153</v>
      </c>
      <c r="C18" s="82">
        <v>1</v>
      </c>
      <c r="D18" s="68" t="s">
        <v>199</v>
      </c>
      <c r="E18" s="69">
        <v>0</v>
      </c>
      <c r="F18" s="70">
        <v>0</v>
      </c>
      <c r="G18" s="69">
        <v>0</v>
      </c>
      <c r="H18" s="70">
        <v>0</v>
      </c>
      <c r="I18" s="69">
        <v>0</v>
      </c>
      <c r="J18" s="70">
        <v>0</v>
      </c>
      <c r="K18" s="69">
        <v>0</v>
      </c>
      <c r="L18" s="70">
        <v>0</v>
      </c>
      <c r="M18" s="69">
        <v>0</v>
      </c>
      <c r="N18" s="70">
        <v>14326</v>
      </c>
      <c r="O18" s="69">
        <v>0</v>
      </c>
      <c r="P18" s="69">
        <v>0</v>
      </c>
      <c r="Q18" s="83">
        <f t="shared" si="0"/>
        <v>14326</v>
      </c>
      <c r="R18" s="69">
        <f t="shared" si="1"/>
        <v>0</v>
      </c>
      <c r="S18" s="69">
        <f t="shared" si="2"/>
        <v>0</v>
      </c>
      <c r="T18" s="69">
        <f t="shared" si="3"/>
        <v>0</v>
      </c>
      <c r="U18" s="69">
        <f t="shared" si="4"/>
        <v>14326</v>
      </c>
    </row>
    <row r="19" spans="1:21" hidden="1" x14ac:dyDescent="0.2">
      <c r="A19" s="68" t="s">
        <v>147</v>
      </c>
      <c r="B19" s="68" t="s">
        <v>153</v>
      </c>
      <c r="C19" s="82">
        <v>1</v>
      </c>
      <c r="D19" s="68" t="s">
        <v>4</v>
      </c>
      <c r="E19" s="69">
        <v>5000</v>
      </c>
      <c r="F19" s="70">
        <v>0</v>
      </c>
      <c r="G19" s="69">
        <v>0</v>
      </c>
      <c r="H19" s="70">
        <v>0</v>
      </c>
      <c r="I19" s="69">
        <v>0</v>
      </c>
      <c r="J19" s="70">
        <v>0</v>
      </c>
      <c r="K19" s="69">
        <v>8000</v>
      </c>
      <c r="L19" s="70">
        <v>0</v>
      </c>
      <c r="M19" s="69">
        <v>0</v>
      </c>
      <c r="N19" s="70">
        <v>0</v>
      </c>
      <c r="O19" s="69">
        <v>0</v>
      </c>
      <c r="P19" s="69">
        <v>0</v>
      </c>
      <c r="Q19" s="83">
        <f t="shared" si="0"/>
        <v>13000</v>
      </c>
      <c r="R19" s="69">
        <f t="shared" si="1"/>
        <v>5000</v>
      </c>
      <c r="S19" s="69">
        <f t="shared" si="2"/>
        <v>0</v>
      </c>
      <c r="T19" s="69">
        <f t="shared" si="3"/>
        <v>8000</v>
      </c>
      <c r="U19" s="69">
        <f t="shared" si="4"/>
        <v>0</v>
      </c>
    </row>
    <row r="20" spans="1:21" hidden="1" x14ac:dyDescent="0.2">
      <c r="A20" s="68" t="s">
        <v>147</v>
      </c>
      <c r="B20" s="68" t="s">
        <v>153</v>
      </c>
      <c r="C20" s="82">
        <v>1</v>
      </c>
      <c r="D20" s="68" t="s">
        <v>215</v>
      </c>
      <c r="E20" s="69">
        <v>0</v>
      </c>
      <c r="F20" s="70">
        <v>0</v>
      </c>
      <c r="G20" s="69">
        <v>300</v>
      </c>
      <c r="H20" s="70">
        <v>0</v>
      </c>
      <c r="I20" s="69">
        <v>0</v>
      </c>
      <c r="J20" s="70">
        <v>0</v>
      </c>
      <c r="K20" s="69">
        <v>0</v>
      </c>
      <c r="L20" s="70">
        <v>0</v>
      </c>
      <c r="M20" s="69">
        <v>0</v>
      </c>
      <c r="N20" s="70">
        <v>0</v>
      </c>
      <c r="O20" s="69">
        <v>0</v>
      </c>
      <c r="P20" s="69">
        <v>0</v>
      </c>
      <c r="Q20" s="83">
        <f t="shared" si="0"/>
        <v>300</v>
      </c>
      <c r="R20" s="69">
        <f t="shared" si="1"/>
        <v>300</v>
      </c>
      <c r="S20" s="69">
        <f t="shared" si="2"/>
        <v>0</v>
      </c>
      <c r="T20" s="69">
        <f t="shared" si="3"/>
        <v>0</v>
      </c>
      <c r="U20" s="69">
        <f t="shared" si="4"/>
        <v>0</v>
      </c>
    </row>
    <row r="21" spans="1:21" hidden="1" x14ac:dyDescent="0.2">
      <c r="A21" s="68" t="s">
        <v>147</v>
      </c>
      <c r="B21" s="68" t="s">
        <v>153</v>
      </c>
      <c r="C21" s="82">
        <v>1</v>
      </c>
      <c r="D21" s="68" t="s">
        <v>216</v>
      </c>
      <c r="E21" s="69">
        <v>0</v>
      </c>
      <c r="F21" s="70">
        <v>0</v>
      </c>
      <c r="G21" s="69">
        <v>0</v>
      </c>
      <c r="H21" s="70">
        <v>0</v>
      </c>
      <c r="I21" s="69">
        <v>0</v>
      </c>
      <c r="J21" s="70">
        <v>26326</v>
      </c>
      <c r="K21" s="69">
        <v>0</v>
      </c>
      <c r="L21" s="70">
        <v>0</v>
      </c>
      <c r="M21" s="69">
        <v>0</v>
      </c>
      <c r="N21" s="70">
        <v>0</v>
      </c>
      <c r="O21" s="69">
        <v>0</v>
      </c>
      <c r="P21" s="69">
        <v>0</v>
      </c>
      <c r="Q21" s="83">
        <f t="shared" si="0"/>
        <v>26326</v>
      </c>
      <c r="R21" s="69">
        <f t="shared" si="1"/>
        <v>0</v>
      </c>
      <c r="S21" s="69">
        <f t="shared" si="2"/>
        <v>26326</v>
      </c>
      <c r="T21" s="69">
        <f t="shared" si="3"/>
        <v>0</v>
      </c>
      <c r="U21" s="69">
        <f t="shared" si="4"/>
        <v>0</v>
      </c>
    </row>
    <row r="22" spans="1:21" hidden="1" x14ac:dyDescent="0.2">
      <c r="A22" s="68" t="s">
        <v>154</v>
      </c>
      <c r="B22" s="68" t="s">
        <v>161</v>
      </c>
      <c r="C22" s="82">
        <v>1</v>
      </c>
      <c r="D22" s="68" t="s">
        <v>99</v>
      </c>
      <c r="E22" s="69">
        <v>0</v>
      </c>
      <c r="F22" s="70">
        <v>0</v>
      </c>
      <c r="G22" s="69">
        <v>0</v>
      </c>
      <c r="H22" s="70">
        <v>5000</v>
      </c>
      <c r="I22" s="69">
        <v>10000</v>
      </c>
      <c r="J22" s="70">
        <v>0</v>
      </c>
      <c r="K22" s="69">
        <v>0</v>
      </c>
      <c r="L22" s="70">
        <v>0</v>
      </c>
      <c r="M22" s="69">
        <v>0</v>
      </c>
      <c r="N22" s="70">
        <v>0</v>
      </c>
      <c r="O22" s="69">
        <v>10000</v>
      </c>
      <c r="P22" s="69">
        <v>10000</v>
      </c>
      <c r="Q22" s="83">
        <f t="shared" si="0"/>
        <v>35000</v>
      </c>
      <c r="R22" s="69">
        <f t="shared" si="1"/>
        <v>0</v>
      </c>
      <c r="S22" s="69">
        <f t="shared" si="2"/>
        <v>15000</v>
      </c>
      <c r="T22" s="69">
        <f t="shared" si="3"/>
        <v>0</v>
      </c>
      <c r="U22" s="69">
        <f t="shared" si="4"/>
        <v>20000</v>
      </c>
    </row>
    <row r="23" spans="1:21" hidden="1" x14ac:dyDescent="0.2">
      <c r="A23" s="68" t="s">
        <v>154</v>
      </c>
      <c r="B23" s="68" t="s">
        <v>161</v>
      </c>
      <c r="C23" s="82">
        <v>1</v>
      </c>
      <c r="D23" s="68" t="s">
        <v>100</v>
      </c>
      <c r="E23" s="69">
        <v>16800</v>
      </c>
      <c r="F23" s="70">
        <v>16800</v>
      </c>
      <c r="G23" s="69">
        <v>0</v>
      </c>
      <c r="H23" s="70">
        <v>16560</v>
      </c>
      <c r="I23" s="69">
        <v>0</v>
      </c>
      <c r="J23" s="70">
        <v>0</v>
      </c>
      <c r="K23" s="69">
        <v>0</v>
      </c>
      <c r="L23" s="70">
        <v>0</v>
      </c>
      <c r="M23" s="69">
        <v>0</v>
      </c>
      <c r="N23" s="70">
        <v>0</v>
      </c>
      <c r="O23" s="69">
        <v>0</v>
      </c>
      <c r="P23" s="69">
        <v>0</v>
      </c>
      <c r="Q23" s="83">
        <f t="shared" si="0"/>
        <v>50160</v>
      </c>
      <c r="R23" s="69">
        <f t="shared" si="1"/>
        <v>33600</v>
      </c>
      <c r="S23" s="69">
        <f t="shared" si="2"/>
        <v>16560</v>
      </c>
      <c r="T23" s="69">
        <f t="shared" si="3"/>
        <v>0</v>
      </c>
      <c r="U23" s="69">
        <f t="shared" si="4"/>
        <v>0</v>
      </c>
    </row>
    <row r="24" spans="1:21" hidden="1" x14ac:dyDescent="0.2">
      <c r="A24" s="68" t="s">
        <v>147</v>
      </c>
      <c r="B24" s="68" t="s">
        <v>161</v>
      </c>
      <c r="C24" s="82">
        <v>1</v>
      </c>
      <c r="D24" s="68" t="s">
        <v>22</v>
      </c>
      <c r="E24" s="69">
        <v>0</v>
      </c>
      <c r="F24" s="70">
        <v>0</v>
      </c>
      <c r="G24" s="69">
        <v>0</v>
      </c>
      <c r="H24" s="70">
        <v>0</v>
      </c>
      <c r="I24" s="69">
        <v>0</v>
      </c>
      <c r="J24" s="70">
        <v>10000</v>
      </c>
      <c r="K24" s="69">
        <v>10000</v>
      </c>
      <c r="L24" s="70">
        <v>10000</v>
      </c>
      <c r="M24" s="69">
        <v>10000</v>
      </c>
      <c r="N24" s="70">
        <v>10000</v>
      </c>
      <c r="O24" s="69">
        <v>0</v>
      </c>
      <c r="P24" s="69">
        <v>0</v>
      </c>
      <c r="Q24" s="83">
        <f t="shared" si="0"/>
        <v>50000</v>
      </c>
      <c r="R24" s="69">
        <f t="shared" si="1"/>
        <v>0</v>
      </c>
      <c r="S24" s="69">
        <f t="shared" si="2"/>
        <v>10000</v>
      </c>
      <c r="T24" s="69">
        <f t="shared" si="3"/>
        <v>30000</v>
      </c>
      <c r="U24" s="69">
        <f t="shared" si="4"/>
        <v>10000</v>
      </c>
    </row>
    <row r="25" spans="1:21" hidden="1" x14ac:dyDescent="0.2">
      <c r="A25" s="68" t="s">
        <v>154</v>
      </c>
      <c r="B25" s="68" t="s">
        <v>161</v>
      </c>
      <c r="C25" s="82">
        <v>1</v>
      </c>
      <c r="D25" s="68" t="s">
        <v>101</v>
      </c>
      <c r="E25" s="69">
        <v>0</v>
      </c>
      <c r="F25" s="70">
        <v>0</v>
      </c>
      <c r="G25" s="69">
        <v>0</v>
      </c>
      <c r="H25" s="70">
        <v>1000</v>
      </c>
      <c r="I25" s="69">
        <v>1500</v>
      </c>
      <c r="J25" s="70">
        <v>0</v>
      </c>
      <c r="K25" s="69">
        <v>0</v>
      </c>
      <c r="L25" s="70">
        <v>0</v>
      </c>
      <c r="M25" s="69">
        <v>0</v>
      </c>
      <c r="N25" s="70">
        <v>0</v>
      </c>
      <c r="O25" s="69">
        <v>1500</v>
      </c>
      <c r="P25" s="69">
        <v>1500</v>
      </c>
      <c r="Q25" s="83">
        <f t="shared" si="0"/>
        <v>5500</v>
      </c>
      <c r="R25" s="69">
        <f t="shared" si="1"/>
        <v>0</v>
      </c>
      <c r="S25" s="69">
        <f t="shared" si="2"/>
        <v>2500</v>
      </c>
      <c r="T25" s="69">
        <f t="shared" si="3"/>
        <v>0</v>
      </c>
      <c r="U25" s="69">
        <f t="shared" si="4"/>
        <v>3000</v>
      </c>
    </row>
    <row r="26" spans="1:21" hidden="1" x14ac:dyDescent="0.2">
      <c r="A26" s="68" t="s">
        <v>147</v>
      </c>
      <c r="B26" s="68" t="s">
        <v>161</v>
      </c>
      <c r="C26" s="82">
        <v>1</v>
      </c>
      <c r="D26" s="68" t="s">
        <v>23</v>
      </c>
      <c r="E26" s="69">
        <v>0</v>
      </c>
      <c r="F26" s="70">
        <v>0</v>
      </c>
      <c r="G26" s="69">
        <v>500</v>
      </c>
      <c r="H26" s="70">
        <v>0</v>
      </c>
      <c r="I26" s="69">
        <v>0</v>
      </c>
      <c r="J26" s="70">
        <v>1500</v>
      </c>
      <c r="K26" s="69">
        <v>1500</v>
      </c>
      <c r="L26" s="70">
        <v>1500</v>
      </c>
      <c r="M26" s="69">
        <v>1500</v>
      </c>
      <c r="N26" s="70">
        <v>1500</v>
      </c>
      <c r="O26" s="69">
        <v>0</v>
      </c>
      <c r="P26" s="69">
        <v>0</v>
      </c>
      <c r="Q26" s="83">
        <f t="shared" si="0"/>
        <v>8000</v>
      </c>
      <c r="R26" s="69">
        <f t="shared" si="1"/>
        <v>500</v>
      </c>
      <c r="S26" s="69">
        <f t="shared" si="2"/>
        <v>1500</v>
      </c>
      <c r="T26" s="69">
        <f t="shared" si="3"/>
        <v>4500</v>
      </c>
      <c r="U26" s="69">
        <f t="shared" si="4"/>
        <v>1500</v>
      </c>
    </row>
    <row r="27" spans="1:21" hidden="1" x14ac:dyDescent="0.2">
      <c r="A27" s="68" t="s">
        <v>154</v>
      </c>
      <c r="B27" s="68" t="s">
        <v>153</v>
      </c>
      <c r="C27" s="82">
        <v>1</v>
      </c>
      <c r="D27" s="68" t="s">
        <v>11</v>
      </c>
      <c r="E27" s="69">
        <v>0</v>
      </c>
      <c r="F27" s="70">
        <v>0</v>
      </c>
      <c r="G27" s="69">
        <v>20310</v>
      </c>
      <c r="H27" s="70">
        <v>-1000</v>
      </c>
      <c r="I27" s="69">
        <v>0</v>
      </c>
      <c r="J27" s="70">
        <v>0</v>
      </c>
      <c r="K27" s="69">
        <v>0</v>
      </c>
      <c r="L27" s="70">
        <v>0</v>
      </c>
      <c r="M27" s="69">
        <v>0</v>
      </c>
      <c r="N27" s="70">
        <v>0</v>
      </c>
      <c r="O27" s="69">
        <v>0</v>
      </c>
      <c r="P27" s="69">
        <v>0</v>
      </c>
      <c r="Q27" s="83">
        <f t="shared" si="0"/>
        <v>19310</v>
      </c>
      <c r="R27" s="69">
        <f t="shared" si="1"/>
        <v>20310</v>
      </c>
      <c r="S27" s="69">
        <f t="shared" si="2"/>
        <v>-1000</v>
      </c>
      <c r="T27" s="69">
        <f t="shared" si="3"/>
        <v>0</v>
      </c>
      <c r="U27" s="69">
        <f t="shared" si="4"/>
        <v>0</v>
      </c>
    </row>
    <row r="28" spans="1:21" hidden="1" x14ac:dyDescent="0.2">
      <c r="A28" s="68" t="s">
        <v>154</v>
      </c>
      <c r="B28" s="68" t="s">
        <v>162</v>
      </c>
      <c r="C28" s="82">
        <v>1</v>
      </c>
      <c r="D28" s="68" t="s">
        <v>105</v>
      </c>
      <c r="E28" s="69">
        <v>0</v>
      </c>
      <c r="F28" s="70">
        <v>0</v>
      </c>
      <c r="G28" s="69">
        <v>0</v>
      </c>
      <c r="H28" s="70">
        <v>0</v>
      </c>
      <c r="I28" s="69">
        <v>1333</v>
      </c>
      <c r="J28" s="70">
        <v>0</v>
      </c>
      <c r="K28" s="69">
        <v>0</v>
      </c>
      <c r="L28" s="70">
        <v>0</v>
      </c>
      <c r="M28" s="69">
        <v>0</v>
      </c>
      <c r="N28" s="70">
        <v>0</v>
      </c>
      <c r="O28" s="69">
        <v>809</v>
      </c>
      <c r="P28" s="69">
        <v>1059</v>
      </c>
      <c r="Q28" s="83">
        <f t="shared" si="0"/>
        <v>3201</v>
      </c>
      <c r="R28" s="69">
        <f t="shared" si="1"/>
        <v>0</v>
      </c>
      <c r="S28" s="69">
        <f t="shared" si="2"/>
        <v>1333</v>
      </c>
      <c r="T28" s="69">
        <f t="shared" si="3"/>
        <v>0</v>
      </c>
      <c r="U28" s="69">
        <f t="shared" si="4"/>
        <v>1868</v>
      </c>
    </row>
    <row r="29" spans="1:21" hidden="1" x14ac:dyDescent="0.2">
      <c r="A29" s="68" t="s">
        <v>147</v>
      </c>
      <c r="B29" s="68" t="s">
        <v>162</v>
      </c>
      <c r="C29" s="82">
        <v>1</v>
      </c>
      <c r="D29" s="68" t="s">
        <v>31</v>
      </c>
      <c r="E29" s="69">
        <v>0</v>
      </c>
      <c r="F29" s="70">
        <v>0</v>
      </c>
      <c r="G29" s="69">
        <v>0</v>
      </c>
      <c r="H29" s="70">
        <v>0</v>
      </c>
      <c r="I29" s="69">
        <v>0</v>
      </c>
      <c r="J29" s="70">
        <v>1125</v>
      </c>
      <c r="K29" s="69">
        <v>936</v>
      </c>
      <c r="L29" s="70">
        <v>613</v>
      </c>
      <c r="M29" s="69">
        <v>1354</v>
      </c>
      <c r="N29" s="70">
        <v>1174</v>
      </c>
      <c r="O29" s="69">
        <v>0</v>
      </c>
      <c r="P29" s="69">
        <v>0</v>
      </c>
      <c r="Q29" s="83">
        <f t="shared" si="0"/>
        <v>5202</v>
      </c>
      <c r="R29" s="69">
        <f t="shared" si="1"/>
        <v>0</v>
      </c>
      <c r="S29" s="69">
        <f t="shared" si="2"/>
        <v>1125</v>
      </c>
      <c r="T29" s="69">
        <f t="shared" si="3"/>
        <v>2903</v>
      </c>
      <c r="U29" s="69">
        <f t="shared" si="4"/>
        <v>1174</v>
      </c>
    </row>
    <row r="30" spans="1:21" hidden="1" x14ac:dyDescent="0.2">
      <c r="A30" s="68" t="s">
        <v>154</v>
      </c>
      <c r="B30" s="68" t="s">
        <v>157</v>
      </c>
      <c r="C30" s="82">
        <v>1</v>
      </c>
      <c r="D30" s="68" t="s">
        <v>116</v>
      </c>
      <c r="E30" s="69">
        <v>7984</v>
      </c>
      <c r="F30" s="70">
        <v>246</v>
      </c>
      <c r="G30" s="69">
        <v>0</v>
      </c>
      <c r="H30" s="70">
        <v>29869</v>
      </c>
      <c r="I30" s="69">
        <v>10084</v>
      </c>
      <c r="J30" s="70">
        <v>0</v>
      </c>
      <c r="K30" s="69">
        <v>0</v>
      </c>
      <c r="L30" s="70">
        <v>0</v>
      </c>
      <c r="M30" s="69">
        <v>0</v>
      </c>
      <c r="N30" s="70">
        <v>0</v>
      </c>
      <c r="O30" s="69">
        <v>15400</v>
      </c>
      <c r="P30" s="69">
        <v>30517</v>
      </c>
      <c r="Q30" s="83">
        <f t="shared" si="0"/>
        <v>94100</v>
      </c>
      <c r="R30" s="69">
        <f t="shared" si="1"/>
        <v>8230</v>
      </c>
      <c r="S30" s="69">
        <f t="shared" si="2"/>
        <v>39953</v>
      </c>
      <c r="T30" s="69">
        <f t="shared" si="3"/>
        <v>0</v>
      </c>
      <c r="U30" s="69">
        <f t="shared" si="4"/>
        <v>45917</v>
      </c>
    </row>
    <row r="31" spans="1:21" hidden="1" x14ac:dyDescent="0.2">
      <c r="A31" s="68" t="s">
        <v>154</v>
      </c>
      <c r="B31" s="68" t="s">
        <v>157</v>
      </c>
      <c r="C31" s="82">
        <v>1</v>
      </c>
      <c r="D31" s="68" t="s">
        <v>117</v>
      </c>
      <c r="E31" s="69">
        <v>0</v>
      </c>
      <c r="F31" s="70">
        <v>0</v>
      </c>
      <c r="G31" s="69">
        <v>6470</v>
      </c>
      <c r="H31" s="70">
        <v>11530</v>
      </c>
      <c r="I31" s="69">
        <v>15000</v>
      </c>
      <c r="J31" s="70">
        <v>0</v>
      </c>
      <c r="K31" s="69">
        <v>0</v>
      </c>
      <c r="L31" s="70">
        <v>0</v>
      </c>
      <c r="M31" s="69">
        <v>0</v>
      </c>
      <c r="N31" s="70">
        <v>0</v>
      </c>
      <c r="O31" s="69">
        <v>0</v>
      </c>
      <c r="P31" s="69">
        <v>0</v>
      </c>
      <c r="Q31" s="83">
        <f t="shared" si="0"/>
        <v>33000</v>
      </c>
      <c r="R31" s="69">
        <f t="shared" si="1"/>
        <v>6470</v>
      </c>
      <c r="S31" s="69">
        <f t="shared" si="2"/>
        <v>26530</v>
      </c>
      <c r="T31" s="69">
        <f t="shared" si="3"/>
        <v>0</v>
      </c>
      <c r="U31" s="69">
        <f t="shared" si="4"/>
        <v>0</v>
      </c>
    </row>
    <row r="32" spans="1:21" hidden="1" x14ac:dyDescent="0.2">
      <c r="A32" s="68" t="s">
        <v>147</v>
      </c>
      <c r="B32" s="68" t="s">
        <v>157</v>
      </c>
      <c r="C32" s="82">
        <v>1</v>
      </c>
      <c r="D32" s="68" t="s">
        <v>52</v>
      </c>
      <c r="E32" s="69">
        <v>0</v>
      </c>
      <c r="F32" s="70">
        <v>0</v>
      </c>
      <c r="G32" s="69">
        <v>0</v>
      </c>
      <c r="H32" s="70">
        <v>0</v>
      </c>
      <c r="I32" s="69">
        <v>0</v>
      </c>
      <c r="J32" s="70">
        <v>36709</v>
      </c>
      <c r="K32" s="69">
        <v>23583</v>
      </c>
      <c r="L32" s="70">
        <v>19065</v>
      </c>
      <c r="M32" s="69">
        <v>25802</v>
      </c>
      <c r="N32" s="70">
        <v>32541</v>
      </c>
      <c r="O32" s="69">
        <v>0</v>
      </c>
      <c r="P32" s="69">
        <v>0</v>
      </c>
      <c r="Q32" s="83">
        <f t="shared" si="0"/>
        <v>137700</v>
      </c>
      <c r="R32" s="69">
        <f t="shared" si="1"/>
        <v>0</v>
      </c>
      <c r="S32" s="69">
        <f t="shared" si="2"/>
        <v>36709</v>
      </c>
      <c r="T32" s="69">
        <f t="shared" si="3"/>
        <v>68450</v>
      </c>
      <c r="U32" s="69">
        <f t="shared" si="4"/>
        <v>32541</v>
      </c>
    </row>
    <row r="33" spans="1:21" hidden="1" x14ac:dyDescent="0.2">
      <c r="A33" s="68" t="s">
        <v>147</v>
      </c>
      <c r="B33" s="68" t="s">
        <v>157</v>
      </c>
      <c r="C33" s="82">
        <v>1</v>
      </c>
      <c r="D33" s="68" t="s">
        <v>53</v>
      </c>
      <c r="E33" s="69">
        <v>0</v>
      </c>
      <c r="F33" s="70">
        <v>0</v>
      </c>
      <c r="G33" s="69">
        <v>4530</v>
      </c>
      <c r="H33" s="70">
        <v>0</v>
      </c>
      <c r="I33" s="69">
        <v>0</v>
      </c>
      <c r="J33" s="70">
        <v>0</v>
      </c>
      <c r="K33" s="69">
        <v>0</v>
      </c>
      <c r="L33" s="70">
        <v>0</v>
      </c>
      <c r="M33" s="69">
        <v>0</v>
      </c>
      <c r="N33" s="70">
        <v>0</v>
      </c>
      <c r="O33" s="69">
        <v>0</v>
      </c>
      <c r="P33" s="69">
        <v>0</v>
      </c>
      <c r="Q33" s="83">
        <f t="shared" si="0"/>
        <v>4530</v>
      </c>
      <c r="R33" s="69">
        <f t="shared" si="1"/>
        <v>4530</v>
      </c>
      <c r="S33" s="69">
        <f t="shared" si="2"/>
        <v>0</v>
      </c>
      <c r="T33" s="69">
        <f t="shared" si="3"/>
        <v>0</v>
      </c>
      <c r="U33" s="69">
        <f t="shared" si="4"/>
        <v>0</v>
      </c>
    </row>
    <row r="34" spans="1:21" hidden="1" x14ac:dyDescent="0.2">
      <c r="A34" s="68" t="s">
        <v>154</v>
      </c>
      <c r="B34" s="68" t="s">
        <v>163</v>
      </c>
      <c r="C34" s="82">
        <v>1</v>
      </c>
      <c r="D34" s="68" t="s">
        <v>131</v>
      </c>
      <c r="E34" s="69">
        <v>0</v>
      </c>
      <c r="F34" s="70">
        <v>0</v>
      </c>
      <c r="G34" s="69">
        <v>0</v>
      </c>
      <c r="H34" s="70">
        <v>8440</v>
      </c>
      <c r="I34" s="69">
        <v>25000</v>
      </c>
      <c r="J34" s="70">
        <v>0</v>
      </c>
      <c r="K34" s="69">
        <v>0</v>
      </c>
      <c r="L34" s="70">
        <v>0</v>
      </c>
      <c r="M34" s="69">
        <v>0</v>
      </c>
      <c r="N34" s="70">
        <v>0</v>
      </c>
      <c r="O34" s="69">
        <v>25000</v>
      </c>
      <c r="P34" s="69">
        <v>25000</v>
      </c>
      <c r="Q34" s="83">
        <f t="shared" ref="Q34:Q65" si="5">SUM(E34:P34)</f>
        <v>83440</v>
      </c>
      <c r="R34" s="69">
        <f t="shared" ref="R34:R65" si="6">SUM(E34:G34)</f>
        <v>0</v>
      </c>
      <c r="S34" s="69">
        <f t="shared" ref="S34:S65" si="7">SUM(H34:J34)</f>
        <v>33440</v>
      </c>
      <c r="T34" s="69">
        <f t="shared" ref="T34:T65" si="8">SUM(K34:M34)</f>
        <v>0</v>
      </c>
      <c r="U34" s="69">
        <f t="shared" ref="U34:U65" si="9">SUM(N34:P34)</f>
        <v>50000</v>
      </c>
    </row>
    <row r="35" spans="1:21" hidden="1" x14ac:dyDescent="0.2">
      <c r="A35" s="68" t="s">
        <v>147</v>
      </c>
      <c r="B35" s="68" t="s">
        <v>163</v>
      </c>
      <c r="C35" s="82">
        <v>1</v>
      </c>
      <c r="D35" s="68" t="s">
        <v>73</v>
      </c>
      <c r="E35" s="69">
        <v>0</v>
      </c>
      <c r="F35" s="70">
        <v>0</v>
      </c>
      <c r="G35" s="69">
        <v>0</v>
      </c>
      <c r="H35" s="70">
        <v>0</v>
      </c>
      <c r="I35" s="69">
        <v>0</v>
      </c>
      <c r="J35" s="70">
        <v>25000</v>
      </c>
      <c r="K35" s="69">
        <v>25000</v>
      </c>
      <c r="L35" s="70">
        <v>25000</v>
      </c>
      <c r="M35" s="69">
        <v>25000</v>
      </c>
      <c r="N35" s="70">
        <v>25000</v>
      </c>
      <c r="O35" s="69">
        <v>0</v>
      </c>
      <c r="P35" s="69">
        <v>0</v>
      </c>
      <c r="Q35" s="83">
        <f t="shared" si="5"/>
        <v>125000</v>
      </c>
      <c r="R35" s="69">
        <f t="shared" si="6"/>
        <v>0</v>
      </c>
      <c r="S35" s="69">
        <f t="shared" si="7"/>
        <v>25000</v>
      </c>
      <c r="T35" s="69">
        <f t="shared" si="8"/>
        <v>75000</v>
      </c>
      <c r="U35" s="69">
        <f t="shared" si="9"/>
        <v>25000</v>
      </c>
    </row>
    <row r="36" spans="1:21" hidden="1" x14ac:dyDescent="0.2">
      <c r="A36" s="68" t="s">
        <v>147</v>
      </c>
      <c r="B36" s="68" t="s">
        <v>163</v>
      </c>
      <c r="C36" s="82">
        <v>1</v>
      </c>
      <c r="D36" s="68" t="s">
        <v>74</v>
      </c>
      <c r="E36" s="69">
        <v>0</v>
      </c>
      <c r="F36" s="70">
        <v>0</v>
      </c>
      <c r="G36" s="69">
        <v>25000</v>
      </c>
      <c r="H36" s="70">
        <v>0</v>
      </c>
      <c r="I36" s="69">
        <v>0</v>
      </c>
      <c r="J36" s="70">
        <v>0</v>
      </c>
      <c r="K36" s="69">
        <v>0</v>
      </c>
      <c r="L36" s="70">
        <v>0</v>
      </c>
      <c r="M36" s="69">
        <v>0</v>
      </c>
      <c r="N36" s="70">
        <v>0</v>
      </c>
      <c r="O36" s="69">
        <v>0</v>
      </c>
      <c r="P36" s="69">
        <v>0</v>
      </c>
      <c r="Q36" s="83">
        <f t="shared" si="5"/>
        <v>25000</v>
      </c>
      <c r="R36" s="69">
        <f t="shared" si="6"/>
        <v>25000</v>
      </c>
      <c r="S36" s="69">
        <f t="shared" si="7"/>
        <v>0</v>
      </c>
      <c r="T36" s="69">
        <f t="shared" si="8"/>
        <v>0</v>
      </c>
      <c r="U36" s="69">
        <f t="shared" si="9"/>
        <v>0</v>
      </c>
    </row>
    <row r="37" spans="1:21" hidden="1" x14ac:dyDescent="0.2">
      <c r="A37" s="68" t="s">
        <v>154</v>
      </c>
      <c r="B37" s="68" t="s">
        <v>153</v>
      </c>
      <c r="C37" s="82">
        <v>1</v>
      </c>
      <c r="D37" s="68" t="s">
        <v>88</v>
      </c>
      <c r="E37" s="69">
        <v>0</v>
      </c>
      <c r="F37" s="70">
        <v>7175</v>
      </c>
      <c r="G37" s="69">
        <v>17646</v>
      </c>
      <c r="H37" s="70">
        <v>0</v>
      </c>
      <c r="I37" s="69">
        <v>0</v>
      </c>
      <c r="J37" s="70">
        <v>0</v>
      </c>
      <c r="K37" s="69">
        <v>0</v>
      </c>
      <c r="L37" s="70">
        <v>0</v>
      </c>
      <c r="M37" s="69">
        <v>0</v>
      </c>
      <c r="N37" s="70">
        <v>0</v>
      </c>
      <c r="O37" s="69">
        <v>0</v>
      </c>
      <c r="P37" s="69">
        <v>0</v>
      </c>
      <c r="Q37" s="83">
        <f t="shared" si="5"/>
        <v>24821</v>
      </c>
      <c r="R37" s="69">
        <f t="shared" si="6"/>
        <v>24821</v>
      </c>
      <c r="S37" s="69">
        <f t="shared" si="7"/>
        <v>0</v>
      </c>
      <c r="T37" s="69">
        <f t="shared" si="8"/>
        <v>0</v>
      </c>
      <c r="U37" s="69">
        <f t="shared" si="9"/>
        <v>0</v>
      </c>
    </row>
    <row r="38" spans="1:21" hidden="1" x14ac:dyDescent="0.2">
      <c r="A38" s="68" t="s">
        <v>154</v>
      </c>
      <c r="B38" s="68" t="s">
        <v>153</v>
      </c>
      <c r="C38" s="82">
        <v>1</v>
      </c>
      <c r="D38" s="68" t="s">
        <v>89</v>
      </c>
      <c r="E38" s="69">
        <v>0</v>
      </c>
      <c r="F38" s="70">
        <v>18762</v>
      </c>
      <c r="G38" s="69">
        <v>0</v>
      </c>
      <c r="H38" s="70">
        <v>0</v>
      </c>
      <c r="I38" s="69">
        <v>0</v>
      </c>
      <c r="J38" s="70">
        <v>0</v>
      </c>
      <c r="K38" s="69">
        <v>0</v>
      </c>
      <c r="L38" s="70">
        <v>0</v>
      </c>
      <c r="M38" s="69">
        <v>0</v>
      </c>
      <c r="N38" s="70">
        <v>0</v>
      </c>
      <c r="O38" s="69">
        <v>0</v>
      </c>
      <c r="P38" s="69">
        <v>0</v>
      </c>
      <c r="Q38" s="83">
        <f t="shared" si="5"/>
        <v>18762</v>
      </c>
      <c r="R38" s="69">
        <f t="shared" si="6"/>
        <v>18762</v>
      </c>
      <c r="S38" s="69">
        <f t="shared" si="7"/>
        <v>0</v>
      </c>
      <c r="T38" s="69">
        <f t="shared" si="8"/>
        <v>0</v>
      </c>
      <c r="U38" s="69">
        <f t="shared" si="9"/>
        <v>0</v>
      </c>
    </row>
    <row r="39" spans="1:21" x14ac:dyDescent="0.2">
      <c r="A39" s="68" t="s">
        <v>154</v>
      </c>
      <c r="B39" s="68" t="s">
        <v>159</v>
      </c>
      <c r="C39" s="82">
        <v>1</v>
      </c>
      <c r="D39" s="68" t="s">
        <v>136</v>
      </c>
      <c r="E39" s="69">
        <v>0</v>
      </c>
      <c r="F39" s="70">
        <v>15750</v>
      </c>
      <c r="G39" s="69">
        <v>0</v>
      </c>
      <c r="H39" s="70">
        <v>21750</v>
      </c>
      <c r="I39" s="69">
        <v>25950</v>
      </c>
      <c r="J39" s="70">
        <v>0</v>
      </c>
      <c r="K39" s="69">
        <v>0</v>
      </c>
      <c r="L39" s="70">
        <v>0</v>
      </c>
      <c r="M39" s="69">
        <v>0</v>
      </c>
      <c r="N39" s="70">
        <v>4392</v>
      </c>
      <c r="O39" s="69">
        <v>25584</v>
      </c>
      <c r="P39" s="69">
        <v>25675</v>
      </c>
      <c r="Q39" s="83">
        <f t="shared" si="5"/>
        <v>119101</v>
      </c>
      <c r="R39" s="69">
        <f t="shared" si="6"/>
        <v>15750</v>
      </c>
      <c r="S39" s="69">
        <f t="shared" si="7"/>
        <v>47700</v>
      </c>
      <c r="T39" s="69">
        <f t="shared" si="8"/>
        <v>0</v>
      </c>
      <c r="U39" s="69">
        <f t="shared" si="9"/>
        <v>55651</v>
      </c>
    </row>
    <row r="40" spans="1:21" x14ac:dyDescent="0.2">
      <c r="A40" s="68" t="s">
        <v>147</v>
      </c>
      <c r="B40" s="68" t="s">
        <v>159</v>
      </c>
      <c r="C40" s="82">
        <v>1</v>
      </c>
      <c r="D40" s="68" t="s">
        <v>79</v>
      </c>
      <c r="E40" s="69">
        <v>22750</v>
      </c>
      <c r="F40" s="70">
        <v>0</v>
      </c>
      <c r="G40" s="69">
        <v>20750</v>
      </c>
      <c r="H40" s="70">
        <v>0</v>
      </c>
      <c r="I40" s="69">
        <v>0</v>
      </c>
      <c r="J40" s="70">
        <v>25808</v>
      </c>
      <c r="K40" s="69">
        <v>25950</v>
      </c>
      <c r="L40" s="70">
        <v>25926</v>
      </c>
      <c r="M40" s="69">
        <v>24983</v>
      </c>
      <c r="N40" s="70">
        <v>18950</v>
      </c>
      <c r="O40" s="69">
        <v>0</v>
      </c>
      <c r="P40" s="69">
        <v>0</v>
      </c>
      <c r="Q40" s="83">
        <f t="shared" si="5"/>
        <v>165117</v>
      </c>
      <c r="R40" s="69">
        <f t="shared" si="6"/>
        <v>43500</v>
      </c>
      <c r="S40" s="69">
        <f t="shared" si="7"/>
        <v>25808</v>
      </c>
      <c r="T40" s="69">
        <f t="shared" si="8"/>
        <v>76859</v>
      </c>
      <c r="U40" s="69">
        <f t="shared" si="9"/>
        <v>18950</v>
      </c>
    </row>
    <row r="41" spans="1:21" hidden="1" x14ac:dyDescent="0.2">
      <c r="A41" s="68" t="s">
        <v>154</v>
      </c>
      <c r="B41" s="68" t="s">
        <v>153</v>
      </c>
      <c r="C41" s="82">
        <v>1</v>
      </c>
      <c r="D41" s="68" t="s">
        <v>90</v>
      </c>
      <c r="E41" s="69">
        <v>0</v>
      </c>
      <c r="F41" s="70">
        <v>0</v>
      </c>
      <c r="G41" s="69">
        <v>19560</v>
      </c>
      <c r="H41" s="70">
        <v>-1000</v>
      </c>
      <c r="I41" s="69">
        <v>0</v>
      </c>
      <c r="J41" s="70">
        <v>0</v>
      </c>
      <c r="K41" s="69">
        <v>0</v>
      </c>
      <c r="L41" s="70">
        <v>0</v>
      </c>
      <c r="M41" s="69">
        <v>0</v>
      </c>
      <c r="N41" s="70">
        <v>0</v>
      </c>
      <c r="O41" s="69">
        <v>0</v>
      </c>
      <c r="P41" s="69">
        <v>0</v>
      </c>
      <c r="Q41" s="83">
        <f t="shared" si="5"/>
        <v>18560</v>
      </c>
      <c r="R41" s="69">
        <f t="shared" si="6"/>
        <v>19560</v>
      </c>
      <c r="S41" s="69">
        <f t="shared" si="7"/>
        <v>-1000</v>
      </c>
      <c r="T41" s="69">
        <f t="shared" si="8"/>
        <v>0</v>
      </c>
      <c r="U41" s="69">
        <f t="shared" si="9"/>
        <v>0</v>
      </c>
    </row>
    <row r="42" spans="1:21" hidden="1" x14ac:dyDescent="0.2">
      <c r="A42" s="68" t="s">
        <v>154</v>
      </c>
      <c r="B42" s="68" t="s">
        <v>153</v>
      </c>
      <c r="C42" s="82">
        <v>1</v>
      </c>
      <c r="D42" s="68" t="s">
        <v>93</v>
      </c>
      <c r="E42" s="69">
        <v>0</v>
      </c>
      <c r="F42" s="70">
        <v>0</v>
      </c>
      <c r="G42" s="69">
        <v>29912</v>
      </c>
      <c r="H42" s="70">
        <v>0</v>
      </c>
      <c r="I42" s="69">
        <v>0</v>
      </c>
      <c r="J42" s="70">
        <v>0</v>
      </c>
      <c r="K42" s="69">
        <v>0</v>
      </c>
      <c r="L42" s="70">
        <v>-19662</v>
      </c>
      <c r="M42" s="69">
        <v>0</v>
      </c>
      <c r="N42" s="70">
        <v>0</v>
      </c>
      <c r="O42" s="69">
        <v>0</v>
      </c>
      <c r="P42" s="69">
        <v>0</v>
      </c>
      <c r="Q42" s="83">
        <f t="shared" si="5"/>
        <v>10250</v>
      </c>
      <c r="R42" s="69">
        <f t="shared" si="6"/>
        <v>29912</v>
      </c>
      <c r="S42" s="69">
        <f t="shared" si="7"/>
        <v>0</v>
      </c>
      <c r="T42" s="69">
        <f t="shared" si="8"/>
        <v>-19662</v>
      </c>
      <c r="U42" s="69">
        <f t="shared" si="9"/>
        <v>0</v>
      </c>
    </row>
    <row r="43" spans="1:21" hidden="1" x14ac:dyDescent="0.2">
      <c r="A43" s="68" t="s">
        <v>154</v>
      </c>
      <c r="B43" s="68" t="s">
        <v>153</v>
      </c>
      <c r="C43" s="82">
        <v>1</v>
      </c>
      <c r="D43" s="68" t="s">
        <v>92</v>
      </c>
      <c r="E43" s="69">
        <v>0</v>
      </c>
      <c r="F43" s="70">
        <v>0</v>
      </c>
      <c r="G43" s="69">
        <v>7675</v>
      </c>
      <c r="H43" s="70">
        <v>0</v>
      </c>
      <c r="I43" s="69">
        <v>5000</v>
      </c>
      <c r="J43" s="70">
        <v>0</v>
      </c>
      <c r="K43" s="69">
        <v>0</v>
      </c>
      <c r="L43" s="70">
        <v>0</v>
      </c>
      <c r="M43" s="69">
        <v>0</v>
      </c>
      <c r="N43" s="70">
        <v>0</v>
      </c>
      <c r="O43" s="69">
        <v>0</v>
      </c>
      <c r="P43" s="69">
        <v>0</v>
      </c>
      <c r="Q43" s="83">
        <f t="shared" si="5"/>
        <v>12675</v>
      </c>
      <c r="R43" s="69">
        <f t="shared" si="6"/>
        <v>7675</v>
      </c>
      <c r="S43" s="69">
        <f t="shared" si="7"/>
        <v>5000</v>
      </c>
      <c r="T43" s="69">
        <f t="shared" si="8"/>
        <v>0</v>
      </c>
      <c r="U43" s="69">
        <f t="shared" si="9"/>
        <v>0</v>
      </c>
    </row>
    <row r="44" spans="1:21" hidden="1" x14ac:dyDescent="0.2">
      <c r="A44" s="68" t="s">
        <v>154</v>
      </c>
      <c r="B44" s="68" t="s">
        <v>153</v>
      </c>
      <c r="C44" s="82">
        <v>1</v>
      </c>
      <c r="D44" s="68" t="s">
        <v>91</v>
      </c>
      <c r="E44" s="69">
        <v>0</v>
      </c>
      <c r="F44" s="70">
        <v>0</v>
      </c>
      <c r="G44" s="69">
        <v>18200</v>
      </c>
      <c r="H44" s="70">
        <v>0</v>
      </c>
      <c r="I44" s="69">
        <v>-7500</v>
      </c>
      <c r="J44" s="70">
        <v>0</v>
      </c>
      <c r="K44" s="69">
        <v>0</v>
      </c>
      <c r="L44" s="70">
        <v>0</v>
      </c>
      <c r="M44" s="69">
        <v>0</v>
      </c>
      <c r="N44" s="70">
        <v>0</v>
      </c>
      <c r="O44" s="69">
        <v>0</v>
      </c>
      <c r="P44" s="69">
        <v>0</v>
      </c>
      <c r="Q44" s="83">
        <f t="shared" si="5"/>
        <v>10700</v>
      </c>
      <c r="R44" s="69">
        <f t="shared" si="6"/>
        <v>18200</v>
      </c>
      <c r="S44" s="69">
        <f t="shared" si="7"/>
        <v>-7500</v>
      </c>
      <c r="T44" s="69">
        <f t="shared" si="8"/>
        <v>0</v>
      </c>
      <c r="U44" s="69">
        <f t="shared" si="9"/>
        <v>0</v>
      </c>
    </row>
    <row r="45" spans="1:21" hidden="1" x14ac:dyDescent="0.2">
      <c r="A45" s="68" t="s">
        <v>154</v>
      </c>
      <c r="B45" s="68" t="s">
        <v>161</v>
      </c>
      <c r="C45" s="84">
        <v>2</v>
      </c>
      <c r="D45" s="68" t="s">
        <v>98</v>
      </c>
      <c r="E45" s="69">
        <v>0</v>
      </c>
      <c r="F45" s="70">
        <v>1900</v>
      </c>
      <c r="G45" s="69">
        <v>0</v>
      </c>
      <c r="H45" s="70">
        <v>1800</v>
      </c>
      <c r="I45" s="69">
        <v>2100</v>
      </c>
      <c r="J45" s="70">
        <v>900</v>
      </c>
      <c r="K45" s="69">
        <v>0</v>
      </c>
      <c r="L45" s="70">
        <v>0</v>
      </c>
      <c r="M45" s="69">
        <v>0</v>
      </c>
      <c r="N45" s="70">
        <v>0</v>
      </c>
      <c r="O45" s="69">
        <v>2450</v>
      </c>
      <c r="P45" s="69">
        <v>1600</v>
      </c>
      <c r="Q45" s="83">
        <f t="shared" si="5"/>
        <v>10750</v>
      </c>
      <c r="R45" s="69">
        <f t="shared" si="6"/>
        <v>1900</v>
      </c>
      <c r="S45" s="69">
        <f t="shared" si="7"/>
        <v>4800</v>
      </c>
      <c r="T45" s="69">
        <f t="shared" si="8"/>
        <v>0</v>
      </c>
      <c r="U45" s="69">
        <f t="shared" si="9"/>
        <v>4050</v>
      </c>
    </row>
    <row r="46" spans="1:21" hidden="1" x14ac:dyDescent="0.2">
      <c r="A46" s="68" t="s">
        <v>147</v>
      </c>
      <c r="B46" s="68" t="s">
        <v>161</v>
      </c>
      <c r="C46" s="84">
        <v>2</v>
      </c>
      <c r="D46" s="68" t="s">
        <v>21</v>
      </c>
      <c r="E46" s="69">
        <v>0</v>
      </c>
      <c r="F46" s="70">
        <v>0</v>
      </c>
      <c r="G46" s="69">
        <v>0</v>
      </c>
      <c r="H46" s="70">
        <v>0</v>
      </c>
      <c r="I46" s="69">
        <v>0</v>
      </c>
      <c r="J46" s="70">
        <v>0</v>
      </c>
      <c r="K46" s="69">
        <v>0</v>
      </c>
      <c r="L46" s="70">
        <v>840</v>
      </c>
      <c r="M46" s="69">
        <v>24000</v>
      </c>
      <c r="N46" s="70">
        <v>0</v>
      </c>
      <c r="O46" s="69">
        <v>0</v>
      </c>
      <c r="P46" s="69">
        <v>0</v>
      </c>
      <c r="Q46" s="83">
        <f t="shared" si="5"/>
        <v>24840</v>
      </c>
      <c r="R46" s="69">
        <f t="shared" si="6"/>
        <v>0</v>
      </c>
      <c r="S46" s="69">
        <f t="shared" si="7"/>
        <v>0</v>
      </c>
      <c r="T46" s="69">
        <f t="shared" si="8"/>
        <v>24840</v>
      </c>
      <c r="U46" s="69">
        <f t="shared" si="9"/>
        <v>0</v>
      </c>
    </row>
    <row r="47" spans="1:21" hidden="1" x14ac:dyDescent="0.2">
      <c r="A47" s="68" t="s">
        <v>154</v>
      </c>
      <c r="B47" s="68" t="s">
        <v>157</v>
      </c>
      <c r="C47" s="84">
        <v>2</v>
      </c>
      <c r="D47" s="68" t="s">
        <v>200</v>
      </c>
      <c r="E47" s="69">
        <v>0</v>
      </c>
      <c r="F47" s="70">
        <v>0</v>
      </c>
      <c r="G47" s="69">
        <v>0</v>
      </c>
      <c r="H47" s="70">
        <v>0</v>
      </c>
      <c r="I47" s="69">
        <v>0</v>
      </c>
      <c r="J47" s="70">
        <v>0</v>
      </c>
      <c r="K47" s="69">
        <v>0</v>
      </c>
      <c r="L47" s="70">
        <v>0</v>
      </c>
      <c r="M47" s="69">
        <v>0</v>
      </c>
      <c r="N47" s="70">
        <v>0</v>
      </c>
      <c r="O47" s="69">
        <v>765</v>
      </c>
      <c r="P47" s="69">
        <v>1225</v>
      </c>
      <c r="Q47" s="83">
        <f t="shared" si="5"/>
        <v>1990</v>
      </c>
      <c r="R47" s="69">
        <f t="shared" si="6"/>
        <v>0</v>
      </c>
      <c r="S47" s="69">
        <f t="shared" si="7"/>
        <v>0</v>
      </c>
      <c r="T47" s="69">
        <f t="shared" si="8"/>
        <v>0</v>
      </c>
      <c r="U47" s="69">
        <f t="shared" si="9"/>
        <v>1990</v>
      </c>
    </row>
    <row r="48" spans="1:21" hidden="1" x14ac:dyDescent="0.2">
      <c r="A48" s="68" t="s">
        <v>147</v>
      </c>
      <c r="B48" s="68" t="s">
        <v>157</v>
      </c>
      <c r="C48" s="84">
        <v>2</v>
      </c>
      <c r="D48" s="68" t="s">
        <v>25</v>
      </c>
      <c r="E48" s="69">
        <v>0</v>
      </c>
      <c r="F48" s="70">
        <v>0</v>
      </c>
      <c r="G48" s="69">
        <v>0</v>
      </c>
      <c r="H48" s="70">
        <v>0</v>
      </c>
      <c r="I48" s="69">
        <v>0</v>
      </c>
      <c r="J48" s="70">
        <v>1300</v>
      </c>
      <c r="K48" s="69">
        <v>1275</v>
      </c>
      <c r="L48" s="70">
        <v>550</v>
      </c>
      <c r="M48" s="69">
        <v>1200</v>
      </c>
      <c r="N48" s="70">
        <v>0</v>
      </c>
      <c r="O48" s="69">
        <v>0</v>
      </c>
      <c r="P48" s="69">
        <v>0</v>
      </c>
      <c r="Q48" s="83">
        <f t="shared" si="5"/>
        <v>4325</v>
      </c>
      <c r="R48" s="69">
        <f t="shared" si="6"/>
        <v>0</v>
      </c>
      <c r="S48" s="69">
        <f t="shared" si="7"/>
        <v>1300</v>
      </c>
      <c r="T48" s="69">
        <f t="shared" si="8"/>
        <v>3025</v>
      </c>
      <c r="U48" s="69">
        <f t="shared" si="9"/>
        <v>0</v>
      </c>
    </row>
    <row r="49" spans="1:21" hidden="1" x14ac:dyDescent="0.2">
      <c r="A49" s="68" t="s">
        <v>147</v>
      </c>
      <c r="B49" s="68" t="s">
        <v>157</v>
      </c>
      <c r="C49" s="84">
        <v>2</v>
      </c>
      <c r="D49" s="68" t="s">
        <v>195</v>
      </c>
      <c r="E49" s="69">
        <v>0</v>
      </c>
      <c r="F49" s="70">
        <v>0</v>
      </c>
      <c r="G49" s="69">
        <v>0</v>
      </c>
      <c r="H49" s="70">
        <v>0</v>
      </c>
      <c r="I49" s="69">
        <v>0</v>
      </c>
      <c r="J49" s="70">
        <v>0</v>
      </c>
      <c r="K49" s="69">
        <v>0</v>
      </c>
      <c r="L49" s="70">
        <v>0</v>
      </c>
      <c r="M49" s="69">
        <v>0</v>
      </c>
      <c r="N49" s="70">
        <v>1020</v>
      </c>
      <c r="O49" s="69">
        <v>0</v>
      </c>
      <c r="P49" s="69">
        <v>0</v>
      </c>
      <c r="Q49" s="83">
        <f t="shared" si="5"/>
        <v>1020</v>
      </c>
      <c r="R49" s="69">
        <f t="shared" si="6"/>
        <v>0</v>
      </c>
      <c r="S49" s="69">
        <f t="shared" si="7"/>
        <v>0</v>
      </c>
      <c r="T49" s="69">
        <f t="shared" si="8"/>
        <v>0</v>
      </c>
      <c r="U49" s="69">
        <f t="shared" si="9"/>
        <v>1020</v>
      </c>
    </row>
    <row r="50" spans="1:21" hidden="1" x14ac:dyDescent="0.2">
      <c r="A50" s="68" t="s">
        <v>154</v>
      </c>
      <c r="B50" s="68" t="s">
        <v>157</v>
      </c>
      <c r="C50" s="84">
        <v>2</v>
      </c>
      <c r="D50" s="68" t="s">
        <v>102</v>
      </c>
      <c r="E50" s="69">
        <v>0</v>
      </c>
      <c r="F50" s="70">
        <v>0</v>
      </c>
      <c r="G50" s="69">
        <v>0</v>
      </c>
      <c r="H50" s="70">
        <v>2625</v>
      </c>
      <c r="I50" s="69">
        <v>0</v>
      </c>
      <c r="J50" s="70">
        <v>0</v>
      </c>
      <c r="K50" s="69">
        <v>0</v>
      </c>
      <c r="L50" s="70">
        <v>0</v>
      </c>
      <c r="M50" s="69">
        <v>0</v>
      </c>
      <c r="N50" s="70">
        <v>0</v>
      </c>
      <c r="O50" s="69">
        <v>0</v>
      </c>
      <c r="P50" s="69">
        <v>0</v>
      </c>
      <c r="Q50" s="83">
        <f t="shared" si="5"/>
        <v>2625</v>
      </c>
      <c r="R50" s="69">
        <f t="shared" si="6"/>
        <v>0</v>
      </c>
      <c r="S50" s="69">
        <f t="shared" si="7"/>
        <v>2625</v>
      </c>
      <c r="T50" s="69">
        <f t="shared" si="8"/>
        <v>0</v>
      </c>
      <c r="U50" s="69">
        <f t="shared" si="9"/>
        <v>0</v>
      </c>
    </row>
    <row r="51" spans="1:21" hidden="1" x14ac:dyDescent="0.2">
      <c r="A51" s="68" t="s">
        <v>154</v>
      </c>
      <c r="B51" s="68" t="s">
        <v>157</v>
      </c>
      <c r="C51" s="84">
        <v>2</v>
      </c>
      <c r="D51" s="68" t="s">
        <v>121</v>
      </c>
      <c r="E51" s="69">
        <v>12000</v>
      </c>
      <c r="F51" s="70">
        <v>12000</v>
      </c>
      <c r="G51" s="69">
        <v>4000</v>
      </c>
      <c r="H51" s="70">
        <v>20000</v>
      </c>
      <c r="I51" s="69">
        <v>4000</v>
      </c>
      <c r="J51" s="70">
        <v>12000</v>
      </c>
      <c r="K51" s="69">
        <v>8000</v>
      </c>
      <c r="L51" s="70">
        <v>12000</v>
      </c>
      <c r="M51" s="69">
        <v>7900</v>
      </c>
      <c r="N51" s="70">
        <v>39040</v>
      </c>
      <c r="O51" s="69">
        <v>47040</v>
      </c>
      <c r="P51" s="69">
        <v>29800</v>
      </c>
      <c r="Q51" s="83">
        <f t="shared" si="5"/>
        <v>207780</v>
      </c>
      <c r="R51" s="69">
        <f t="shared" si="6"/>
        <v>28000</v>
      </c>
      <c r="S51" s="69">
        <f t="shared" si="7"/>
        <v>36000</v>
      </c>
      <c r="T51" s="69">
        <f t="shared" si="8"/>
        <v>27900</v>
      </c>
      <c r="U51" s="69">
        <f t="shared" si="9"/>
        <v>115880</v>
      </c>
    </row>
    <row r="52" spans="1:21" hidden="1" x14ac:dyDescent="0.2">
      <c r="A52" s="68" t="s">
        <v>147</v>
      </c>
      <c r="B52" s="68" t="s">
        <v>157</v>
      </c>
      <c r="C52" s="84">
        <v>2</v>
      </c>
      <c r="D52" s="68" t="s">
        <v>61</v>
      </c>
      <c r="E52" s="69">
        <v>0</v>
      </c>
      <c r="F52" s="70">
        <v>0</v>
      </c>
      <c r="G52" s="69">
        <v>0</v>
      </c>
      <c r="H52" s="70">
        <v>0</v>
      </c>
      <c r="I52" s="69">
        <v>0</v>
      </c>
      <c r="J52" s="70">
        <v>43190</v>
      </c>
      <c r="K52" s="69">
        <v>47190</v>
      </c>
      <c r="L52" s="70">
        <v>42750</v>
      </c>
      <c r="M52" s="69">
        <v>58423</v>
      </c>
      <c r="N52" s="70">
        <v>22645</v>
      </c>
      <c r="O52" s="69">
        <v>0</v>
      </c>
      <c r="P52" s="69">
        <v>0</v>
      </c>
      <c r="Q52" s="83">
        <f t="shared" si="5"/>
        <v>214198</v>
      </c>
      <c r="R52" s="69">
        <f t="shared" si="6"/>
        <v>0</v>
      </c>
      <c r="S52" s="69">
        <f t="shared" si="7"/>
        <v>43190</v>
      </c>
      <c r="T52" s="69">
        <f t="shared" si="8"/>
        <v>148363</v>
      </c>
      <c r="U52" s="69">
        <f t="shared" si="9"/>
        <v>22645</v>
      </c>
    </row>
    <row r="53" spans="1:21" hidden="1" x14ac:dyDescent="0.2">
      <c r="A53" s="68" t="s">
        <v>147</v>
      </c>
      <c r="B53" s="68" t="s">
        <v>157</v>
      </c>
      <c r="C53" s="84">
        <v>2</v>
      </c>
      <c r="D53" s="68" t="s">
        <v>62</v>
      </c>
      <c r="E53" s="69">
        <v>38190</v>
      </c>
      <c r="F53" s="70">
        <v>0</v>
      </c>
      <c r="G53" s="69">
        <v>55840</v>
      </c>
      <c r="H53" s="70">
        <v>0</v>
      </c>
      <c r="I53" s="69">
        <v>0</v>
      </c>
      <c r="J53" s="70">
        <v>0</v>
      </c>
      <c r="K53" s="69">
        <v>0</v>
      </c>
      <c r="L53" s="70">
        <v>0</v>
      </c>
      <c r="M53" s="69">
        <v>0</v>
      </c>
      <c r="N53" s="70">
        <v>0</v>
      </c>
      <c r="O53" s="69">
        <v>0</v>
      </c>
      <c r="P53" s="69">
        <v>0</v>
      </c>
      <c r="Q53" s="83">
        <f t="shared" si="5"/>
        <v>94030</v>
      </c>
      <c r="R53" s="69">
        <f t="shared" si="6"/>
        <v>94030</v>
      </c>
      <c r="S53" s="69">
        <f t="shared" si="7"/>
        <v>0</v>
      </c>
      <c r="T53" s="69">
        <f t="shared" si="8"/>
        <v>0</v>
      </c>
      <c r="U53" s="69">
        <f t="shared" si="9"/>
        <v>0</v>
      </c>
    </row>
    <row r="54" spans="1:21" hidden="1" x14ac:dyDescent="0.2">
      <c r="A54" s="68" t="s">
        <v>147</v>
      </c>
      <c r="B54" s="68" t="s">
        <v>157</v>
      </c>
      <c r="C54" s="84">
        <v>2</v>
      </c>
      <c r="D54" s="68" t="s">
        <v>63</v>
      </c>
      <c r="E54" s="69">
        <v>4300</v>
      </c>
      <c r="F54" s="70">
        <v>0</v>
      </c>
      <c r="G54" s="69">
        <v>0</v>
      </c>
      <c r="H54" s="70">
        <v>0</v>
      </c>
      <c r="I54" s="69">
        <v>0</v>
      </c>
      <c r="J54" s="70">
        <v>0</v>
      </c>
      <c r="K54" s="69">
        <v>0</v>
      </c>
      <c r="L54" s="70">
        <v>0</v>
      </c>
      <c r="M54" s="69">
        <v>0</v>
      </c>
      <c r="N54" s="70">
        <v>0</v>
      </c>
      <c r="O54" s="69">
        <v>0</v>
      </c>
      <c r="P54" s="69">
        <v>0</v>
      </c>
      <c r="Q54" s="83">
        <f t="shared" si="5"/>
        <v>4300</v>
      </c>
      <c r="R54" s="69">
        <f t="shared" si="6"/>
        <v>4300</v>
      </c>
      <c r="S54" s="69">
        <f t="shared" si="7"/>
        <v>0</v>
      </c>
      <c r="T54" s="69">
        <f t="shared" si="8"/>
        <v>0</v>
      </c>
      <c r="U54" s="69">
        <f t="shared" si="9"/>
        <v>0</v>
      </c>
    </row>
    <row r="55" spans="1:21" hidden="1" x14ac:dyDescent="0.2">
      <c r="A55" s="68" t="s">
        <v>154</v>
      </c>
      <c r="B55" s="68" t="s">
        <v>157</v>
      </c>
      <c r="C55" s="84">
        <v>2</v>
      </c>
      <c r="D55" s="68" t="s">
        <v>122</v>
      </c>
      <c r="E55" s="69">
        <v>0</v>
      </c>
      <c r="F55" s="70">
        <v>49631</v>
      </c>
      <c r="G55" s="69">
        <v>1500</v>
      </c>
      <c r="H55" s="70">
        <v>39690</v>
      </c>
      <c r="I55" s="69">
        <v>55690</v>
      </c>
      <c r="J55" s="70">
        <v>0</v>
      </c>
      <c r="K55" s="69">
        <v>0</v>
      </c>
      <c r="L55" s="70">
        <v>0</v>
      </c>
      <c r="M55" s="69">
        <v>0</v>
      </c>
      <c r="N55" s="70">
        <v>2505</v>
      </c>
      <c r="O55" s="69">
        <v>19707</v>
      </c>
      <c r="P55" s="69">
        <v>36190</v>
      </c>
      <c r="Q55" s="83">
        <f t="shared" si="5"/>
        <v>204913</v>
      </c>
      <c r="R55" s="69">
        <f t="shared" si="6"/>
        <v>51131</v>
      </c>
      <c r="S55" s="69">
        <f t="shared" si="7"/>
        <v>95380</v>
      </c>
      <c r="T55" s="69">
        <f t="shared" si="8"/>
        <v>0</v>
      </c>
      <c r="U55" s="69">
        <f t="shared" si="9"/>
        <v>58402</v>
      </c>
    </row>
    <row r="56" spans="1:21" hidden="1" x14ac:dyDescent="0.2">
      <c r="A56" s="68" t="s">
        <v>154</v>
      </c>
      <c r="B56" s="68" t="s">
        <v>163</v>
      </c>
      <c r="C56" s="84">
        <v>2</v>
      </c>
      <c r="D56" s="68" t="s">
        <v>129</v>
      </c>
      <c r="E56" s="69">
        <v>2105</v>
      </c>
      <c r="F56" s="70">
        <v>39640</v>
      </c>
      <c r="G56" s="69">
        <v>2027</v>
      </c>
      <c r="H56" s="70">
        <v>50000</v>
      </c>
      <c r="I56" s="69">
        <v>50000</v>
      </c>
      <c r="J56" s="70">
        <v>0</v>
      </c>
      <c r="K56" s="69">
        <v>0</v>
      </c>
      <c r="L56" s="70">
        <v>0</v>
      </c>
      <c r="M56" s="69">
        <v>0</v>
      </c>
      <c r="N56" s="70">
        <v>50000</v>
      </c>
      <c r="O56" s="69">
        <v>50000</v>
      </c>
      <c r="P56" s="69">
        <v>50000</v>
      </c>
      <c r="Q56" s="83">
        <f t="shared" si="5"/>
        <v>293772</v>
      </c>
      <c r="R56" s="69">
        <f t="shared" si="6"/>
        <v>43772</v>
      </c>
      <c r="S56" s="69">
        <f t="shared" si="7"/>
        <v>100000</v>
      </c>
      <c r="T56" s="69">
        <f t="shared" si="8"/>
        <v>0</v>
      </c>
      <c r="U56" s="69">
        <f t="shared" si="9"/>
        <v>150000</v>
      </c>
    </row>
    <row r="57" spans="1:21" hidden="1" x14ac:dyDescent="0.2">
      <c r="A57" s="68" t="s">
        <v>147</v>
      </c>
      <c r="B57" s="68" t="s">
        <v>163</v>
      </c>
      <c r="C57" s="84">
        <v>2</v>
      </c>
      <c r="D57" s="68" t="s">
        <v>70</v>
      </c>
      <c r="E57" s="69">
        <v>0</v>
      </c>
      <c r="F57" s="70">
        <v>0</v>
      </c>
      <c r="G57" s="69">
        <v>47973</v>
      </c>
      <c r="H57" s="70">
        <v>0</v>
      </c>
      <c r="I57" s="69">
        <v>0</v>
      </c>
      <c r="J57" s="70">
        <v>50000</v>
      </c>
      <c r="K57" s="69">
        <v>50000</v>
      </c>
      <c r="L57" s="70">
        <v>50000</v>
      </c>
      <c r="M57" s="69">
        <v>50000</v>
      </c>
      <c r="N57" s="70">
        <v>0</v>
      </c>
      <c r="O57" s="69">
        <v>0</v>
      </c>
      <c r="P57" s="69">
        <v>0</v>
      </c>
      <c r="Q57" s="83">
        <f t="shared" si="5"/>
        <v>247973</v>
      </c>
      <c r="R57" s="69">
        <f t="shared" si="6"/>
        <v>47973</v>
      </c>
      <c r="S57" s="69">
        <f t="shared" si="7"/>
        <v>50000</v>
      </c>
      <c r="T57" s="69">
        <f t="shared" si="8"/>
        <v>150000</v>
      </c>
      <c r="U57" s="69">
        <f t="shared" si="9"/>
        <v>0</v>
      </c>
    </row>
    <row r="58" spans="1:21" hidden="1" x14ac:dyDescent="0.2">
      <c r="A58" s="68" t="s">
        <v>147</v>
      </c>
      <c r="B58" s="68" t="s">
        <v>163</v>
      </c>
      <c r="C58" s="84">
        <v>2</v>
      </c>
      <c r="D58" s="68" t="s">
        <v>71</v>
      </c>
      <c r="E58" s="69">
        <v>47895</v>
      </c>
      <c r="F58" s="70">
        <v>2027</v>
      </c>
      <c r="G58" s="69">
        <v>0</v>
      </c>
      <c r="H58" s="70">
        <v>0</v>
      </c>
      <c r="I58" s="69">
        <v>0</v>
      </c>
      <c r="J58" s="70">
        <v>0</v>
      </c>
      <c r="K58" s="69">
        <v>0</v>
      </c>
      <c r="L58" s="70">
        <v>0</v>
      </c>
      <c r="M58" s="69">
        <v>0</v>
      </c>
      <c r="N58" s="70">
        <v>0</v>
      </c>
      <c r="O58" s="69">
        <v>0</v>
      </c>
      <c r="P58" s="69">
        <v>0</v>
      </c>
      <c r="Q58" s="83">
        <f t="shared" si="5"/>
        <v>49922</v>
      </c>
      <c r="R58" s="69">
        <f t="shared" si="6"/>
        <v>49922</v>
      </c>
      <c r="S58" s="69">
        <f t="shared" si="7"/>
        <v>0</v>
      </c>
      <c r="T58" s="69">
        <f t="shared" si="8"/>
        <v>0</v>
      </c>
      <c r="U58" s="69">
        <f t="shared" si="9"/>
        <v>0</v>
      </c>
    </row>
    <row r="59" spans="1:21" hidden="1" x14ac:dyDescent="0.2">
      <c r="A59" s="68" t="s">
        <v>147</v>
      </c>
      <c r="B59" s="68" t="s">
        <v>157</v>
      </c>
      <c r="C59" s="84">
        <v>3</v>
      </c>
      <c r="D59" s="68" t="s">
        <v>14</v>
      </c>
      <c r="E59" s="69">
        <v>2750</v>
      </c>
      <c r="F59" s="70">
        <v>0</v>
      </c>
      <c r="G59" s="69">
        <v>0</v>
      </c>
      <c r="H59" s="70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69">
        <v>0</v>
      </c>
      <c r="Q59" s="83">
        <f t="shared" si="5"/>
        <v>2750</v>
      </c>
      <c r="R59" s="69">
        <f t="shared" si="6"/>
        <v>2750</v>
      </c>
      <c r="S59" s="69">
        <f t="shared" si="7"/>
        <v>0</v>
      </c>
      <c r="T59" s="69">
        <f t="shared" si="8"/>
        <v>0</v>
      </c>
      <c r="U59" s="69">
        <f t="shared" si="9"/>
        <v>0</v>
      </c>
    </row>
    <row r="60" spans="1:21" hidden="1" x14ac:dyDescent="0.2">
      <c r="A60" s="68" t="s">
        <v>154</v>
      </c>
      <c r="B60" s="68" t="s">
        <v>162</v>
      </c>
      <c r="C60" s="84">
        <v>3</v>
      </c>
      <c r="D60" s="68" t="s">
        <v>106</v>
      </c>
      <c r="E60" s="69">
        <v>0</v>
      </c>
      <c r="F60" s="70">
        <v>3000</v>
      </c>
      <c r="G60" s="69">
        <v>0</v>
      </c>
      <c r="H60" s="70">
        <v>9125</v>
      </c>
      <c r="I60" s="69">
        <v>9125</v>
      </c>
      <c r="J60" s="70">
        <v>0</v>
      </c>
      <c r="K60" s="69">
        <v>0</v>
      </c>
      <c r="L60" s="70">
        <v>0</v>
      </c>
      <c r="M60" s="69">
        <v>0</v>
      </c>
      <c r="N60" s="70">
        <v>0</v>
      </c>
      <c r="O60" s="69">
        <v>9038</v>
      </c>
      <c r="P60" s="69">
        <v>9125</v>
      </c>
      <c r="Q60" s="83">
        <f t="shared" si="5"/>
        <v>39413</v>
      </c>
      <c r="R60" s="69">
        <f t="shared" si="6"/>
        <v>3000</v>
      </c>
      <c r="S60" s="69">
        <f t="shared" si="7"/>
        <v>18250</v>
      </c>
      <c r="T60" s="69">
        <f t="shared" si="8"/>
        <v>0</v>
      </c>
      <c r="U60" s="69">
        <f t="shared" si="9"/>
        <v>18163</v>
      </c>
    </row>
    <row r="61" spans="1:21" hidden="1" x14ac:dyDescent="0.2">
      <c r="A61" s="68" t="s">
        <v>147</v>
      </c>
      <c r="B61" s="68" t="s">
        <v>162</v>
      </c>
      <c r="C61" s="84">
        <v>3</v>
      </c>
      <c r="D61" s="68" t="s">
        <v>32</v>
      </c>
      <c r="E61" s="69">
        <v>0</v>
      </c>
      <c r="F61" s="70">
        <v>0</v>
      </c>
      <c r="G61" s="69">
        <v>0</v>
      </c>
      <c r="H61" s="70">
        <v>0</v>
      </c>
      <c r="I61" s="69">
        <v>0</v>
      </c>
      <c r="J61" s="70">
        <v>9125</v>
      </c>
      <c r="K61" s="69">
        <v>9125</v>
      </c>
      <c r="L61" s="70">
        <v>2625</v>
      </c>
      <c r="M61" s="69">
        <v>9038</v>
      </c>
      <c r="N61" s="70">
        <v>9038</v>
      </c>
      <c r="O61" s="69">
        <v>0</v>
      </c>
      <c r="P61" s="69">
        <v>0</v>
      </c>
      <c r="Q61" s="83">
        <f t="shared" si="5"/>
        <v>38951</v>
      </c>
      <c r="R61" s="69">
        <f t="shared" si="6"/>
        <v>0</v>
      </c>
      <c r="S61" s="69">
        <f t="shared" si="7"/>
        <v>9125</v>
      </c>
      <c r="T61" s="69">
        <f t="shared" si="8"/>
        <v>20788</v>
      </c>
      <c r="U61" s="69">
        <f t="shared" si="9"/>
        <v>9038</v>
      </c>
    </row>
    <row r="62" spans="1:21" hidden="1" x14ac:dyDescent="0.2">
      <c r="A62" s="68" t="s">
        <v>147</v>
      </c>
      <c r="B62" s="68" t="s">
        <v>162</v>
      </c>
      <c r="C62" s="84">
        <v>3</v>
      </c>
      <c r="D62" s="68" t="s">
        <v>33</v>
      </c>
      <c r="E62" s="69">
        <v>3150</v>
      </c>
      <c r="F62" s="70">
        <v>0</v>
      </c>
      <c r="G62" s="69">
        <v>3500</v>
      </c>
      <c r="H62" s="70">
        <v>0</v>
      </c>
      <c r="I62" s="69">
        <v>0</v>
      </c>
      <c r="J62" s="70">
        <v>0</v>
      </c>
      <c r="K62" s="69">
        <v>0</v>
      </c>
      <c r="L62" s="70">
        <v>6500</v>
      </c>
      <c r="M62" s="69">
        <v>0</v>
      </c>
      <c r="N62" s="70">
        <v>0</v>
      </c>
      <c r="O62" s="69">
        <v>0</v>
      </c>
      <c r="P62" s="69">
        <v>0</v>
      </c>
      <c r="Q62" s="83">
        <f t="shared" si="5"/>
        <v>13150</v>
      </c>
      <c r="R62" s="69">
        <f t="shared" si="6"/>
        <v>6650</v>
      </c>
      <c r="S62" s="69">
        <f t="shared" si="7"/>
        <v>0</v>
      </c>
      <c r="T62" s="69">
        <f t="shared" si="8"/>
        <v>6500</v>
      </c>
      <c r="U62" s="69">
        <f t="shared" si="9"/>
        <v>0</v>
      </c>
    </row>
    <row r="63" spans="1:21" hidden="1" x14ac:dyDescent="0.2">
      <c r="A63" s="68" t="s">
        <v>147</v>
      </c>
      <c r="B63" s="68" t="s">
        <v>157</v>
      </c>
      <c r="C63" s="84">
        <v>3</v>
      </c>
      <c r="D63" s="68" t="s">
        <v>35</v>
      </c>
      <c r="E63" s="69">
        <v>0</v>
      </c>
      <c r="F63" s="70">
        <v>0</v>
      </c>
      <c r="G63" s="69">
        <v>4500</v>
      </c>
      <c r="H63" s="70">
        <v>0</v>
      </c>
      <c r="I63" s="69">
        <v>0</v>
      </c>
      <c r="J63" s="70">
        <v>9450</v>
      </c>
      <c r="K63" s="69">
        <v>9450</v>
      </c>
      <c r="L63" s="70">
        <v>8850</v>
      </c>
      <c r="M63" s="69">
        <v>6250</v>
      </c>
      <c r="N63" s="70">
        <v>7000</v>
      </c>
      <c r="O63" s="69">
        <v>0</v>
      </c>
      <c r="P63" s="69">
        <v>0</v>
      </c>
      <c r="Q63" s="83">
        <f t="shared" si="5"/>
        <v>45500</v>
      </c>
      <c r="R63" s="69">
        <f t="shared" si="6"/>
        <v>4500</v>
      </c>
      <c r="S63" s="69">
        <f t="shared" si="7"/>
        <v>9450</v>
      </c>
      <c r="T63" s="69">
        <f t="shared" si="8"/>
        <v>24550</v>
      </c>
      <c r="U63" s="69">
        <f t="shared" si="9"/>
        <v>7000</v>
      </c>
    </row>
    <row r="64" spans="1:21" hidden="1" x14ac:dyDescent="0.2">
      <c r="A64" s="68" t="s">
        <v>154</v>
      </c>
      <c r="B64" s="68" t="s">
        <v>157</v>
      </c>
      <c r="C64" s="84">
        <v>3</v>
      </c>
      <c r="D64" s="68" t="s">
        <v>107</v>
      </c>
      <c r="E64" s="69">
        <v>0</v>
      </c>
      <c r="F64" s="70">
        <v>1500</v>
      </c>
      <c r="G64" s="69">
        <v>0</v>
      </c>
      <c r="H64" s="70">
        <v>7000</v>
      </c>
      <c r="I64" s="69">
        <v>8450</v>
      </c>
      <c r="J64" s="70">
        <v>0</v>
      </c>
      <c r="K64" s="69">
        <v>0</v>
      </c>
      <c r="L64" s="70">
        <v>0</v>
      </c>
      <c r="M64" s="69">
        <v>0</v>
      </c>
      <c r="N64" s="70">
        <v>0</v>
      </c>
      <c r="O64" s="69">
        <v>6850</v>
      </c>
      <c r="P64" s="69">
        <v>5800</v>
      </c>
      <c r="Q64" s="83">
        <f t="shared" si="5"/>
        <v>29600</v>
      </c>
      <c r="R64" s="69">
        <f t="shared" si="6"/>
        <v>1500</v>
      </c>
      <c r="S64" s="69">
        <f t="shared" si="7"/>
        <v>15450</v>
      </c>
      <c r="T64" s="69">
        <f t="shared" si="8"/>
        <v>0</v>
      </c>
      <c r="U64" s="69">
        <f t="shared" si="9"/>
        <v>12650</v>
      </c>
    </row>
    <row r="65" spans="1:21" hidden="1" x14ac:dyDescent="0.2">
      <c r="A65" s="68" t="s">
        <v>147</v>
      </c>
      <c r="B65" s="68" t="s">
        <v>157</v>
      </c>
      <c r="C65" s="84">
        <v>3</v>
      </c>
      <c r="D65" s="68" t="s">
        <v>36</v>
      </c>
      <c r="E65" s="69">
        <v>2000</v>
      </c>
      <c r="F65" s="70">
        <v>3250</v>
      </c>
      <c r="G65" s="69">
        <v>0</v>
      </c>
      <c r="H65" s="70">
        <v>0</v>
      </c>
      <c r="I65" s="69">
        <v>0</v>
      </c>
      <c r="J65" s="70">
        <v>0</v>
      </c>
      <c r="K65" s="69">
        <v>0</v>
      </c>
      <c r="L65" s="70">
        <v>0</v>
      </c>
      <c r="M65" s="69">
        <v>0</v>
      </c>
      <c r="N65" s="70">
        <v>0</v>
      </c>
      <c r="O65" s="69">
        <v>0</v>
      </c>
      <c r="P65" s="69">
        <v>0</v>
      </c>
      <c r="Q65" s="83">
        <f t="shared" si="5"/>
        <v>5250</v>
      </c>
      <c r="R65" s="69">
        <f t="shared" si="6"/>
        <v>5250</v>
      </c>
      <c r="S65" s="69">
        <f t="shared" si="7"/>
        <v>0</v>
      </c>
      <c r="T65" s="69">
        <f t="shared" si="8"/>
        <v>0</v>
      </c>
      <c r="U65" s="69">
        <f t="shared" si="9"/>
        <v>0</v>
      </c>
    </row>
    <row r="66" spans="1:21" hidden="1" x14ac:dyDescent="0.2">
      <c r="A66" s="68" t="s">
        <v>154</v>
      </c>
      <c r="B66" s="68" t="s">
        <v>163</v>
      </c>
      <c r="C66" s="84">
        <v>3</v>
      </c>
      <c r="D66" s="68" t="s">
        <v>130</v>
      </c>
      <c r="E66" s="69">
        <v>0</v>
      </c>
      <c r="F66" s="70">
        <v>0</v>
      </c>
      <c r="G66" s="69">
        <v>0</v>
      </c>
      <c r="H66" s="70">
        <v>25000</v>
      </c>
      <c r="I66" s="69">
        <v>25000</v>
      </c>
      <c r="J66" s="70">
        <v>0</v>
      </c>
      <c r="K66" s="69">
        <v>0</v>
      </c>
      <c r="L66" s="70">
        <v>0</v>
      </c>
      <c r="M66" s="69">
        <v>0</v>
      </c>
      <c r="N66" s="70">
        <v>0</v>
      </c>
      <c r="O66" s="69">
        <v>14000</v>
      </c>
      <c r="P66" s="69">
        <v>14000</v>
      </c>
      <c r="Q66" s="83">
        <f t="shared" ref="Q66:Q97" si="10">SUM(E66:P66)</f>
        <v>78000</v>
      </c>
      <c r="R66" s="69">
        <f t="shared" ref="R66:R97" si="11">SUM(E66:G66)</f>
        <v>0</v>
      </c>
      <c r="S66" s="69">
        <f t="shared" ref="S66:S97" si="12">SUM(H66:J66)</f>
        <v>50000</v>
      </c>
      <c r="T66" s="69">
        <f t="shared" ref="T66:T97" si="13">SUM(K66:M66)</f>
        <v>0</v>
      </c>
      <c r="U66" s="69">
        <f t="shared" ref="U66:U97" si="14">SUM(N66:P66)</f>
        <v>28000</v>
      </c>
    </row>
    <row r="67" spans="1:21" hidden="1" x14ac:dyDescent="0.2">
      <c r="A67" s="68" t="s">
        <v>147</v>
      </c>
      <c r="B67" s="68" t="s">
        <v>163</v>
      </c>
      <c r="C67" s="84">
        <v>3</v>
      </c>
      <c r="D67" s="68" t="s">
        <v>72</v>
      </c>
      <c r="E67" s="69">
        <v>0</v>
      </c>
      <c r="F67" s="70">
        <v>0</v>
      </c>
      <c r="G67" s="69">
        <v>17500</v>
      </c>
      <c r="H67" s="70">
        <v>0</v>
      </c>
      <c r="I67" s="69">
        <v>0</v>
      </c>
      <c r="J67" s="70">
        <v>25000</v>
      </c>
      <c r="K67" s="69">
        <v>25000</v>
      </c>
      <c r="L67" s="70">
        <v>14000</v>
      </c>
      <c r="M67" s="69">
        <v>14000</v>
      </c>
      <c r="N67" s="70">
        <v>14000</v>
      </c>
      <c r="O67" s="69">
        <v>0</v>
      </c>
      <c r="P67" s="69">
        <v>0</v>
      </c>
      <c r="Q67" s="83">
        <f t="shared" si="10"/>
        <v>109500</v>
      </c>
      <c r="R67" s="69">
        <f t="shared" si="11"/>
        <v>17500</v>
      </c>
      <c r="S67" s="69">
        <f t="shared" si="12"/>
        <v>25000</v>
      </c>
      <c r="T67" s="69">
        <f t="shared" si="13"/>
        <v>53000</v>
      </c>
      <c r="U67" s="69">
        <f t="shared" si="14"/>
        <v>14000</v>
      </c>
    </row>
    <row r="68" spans="1:21" hidden="1" x14ac:dyDescent="0.2">
      <c r="A68" s="68" t="s">
        <v>154</v>
      </c>
      <c r="B68" s="68" t="s">
        <v>162</v>
      </c>
      <c r="C68" s="84">
        <v>4</v>
      </c>
      <c r="D68" s="68" t="s">
        <v>201</v>
      </c>
      <c r="E68" s="69">
        <v>0</v>
      </c>
      <c r="F68" s="70">
        <v>0</v>
      </c>
      <c r="G68" s="69">
        <v>0</v>
      </c>
      <c r="H68" s="70">
        <v>1250</v>
      </c>
      <c r="I68" s="69">
        <v>1500</v>
      </c>
      <c r="J68" s="70">
        <v>0</v>
      </c>
      <c r="K68" s="69">
        <v>0</v>
      </c>
      <c r="L68" s="70">
        <v>0</v>
      </c>
      <c r="M68" s="69">
        <v>0</v>
      </c>
      <c r="N68" s="70">
        <v>0</v>
      </c>
      <c r="O68" s="69">
        <v>1500</v>
      </c>
      <c r="P68" s="69">
        <v>1500</v>
      </c>
      <c r="Q68" s="83">
        <f t="shared" si="10"/>
        <v>5750</v>
      </c>
      <c r="R68" s="69">
        <f t="shared" si="11"/>
        <v>0</v>
      </c>
      <c r="S68" s="69">
        <f t="shared" si="12"/>
        <v>2750</v>
      </c>
      <c r="T68" s="69">
        <f t="shared" si="13"/>
        <v>0</v>
      </c>
      <c r="U68" s="69">
        <f t="shared" si="14"/>
        <v>3000</v>
      </c>
    </row>
    <row r="69" spans="1:21" hidden="1" x14ac:dyDescent="0.2">
      <c r="A69" s="68" t="s">
        <v>147</v>
      </c>
      <c r="B69" s="68" t="s">
        <v>162</v>
      </c>
      <c r="C69" s="84">
        <v>4</v>
      </c>
      <c r="D69" s="68" t="s">
        <v>26</v>
      </c>
      <c r="E69" s="69">
        <v>1250</v>
      </c>
      <c r="F69" s="70">
        <v>1250</v>
      </c>
      <c r="G69" s="69">
        <v>0</v>
      </c>
      <c r="H69" s="70">
        <v>0</v>
      </c>
      <c r="I69" s="69">
        <v>0</v>
      </c>
      <c r="J69" s="70">
        <v>0</v>
      </c>
      <c r="K69" s="69">
        <v>0</v>
      </c>
      <c r="L69" s="70">
        <v>0</v>
      </c>
      <c r="M69" s="69">
        <v>0</v>
      </c>
      <c r="N69" s="70">
        <v>0</v>
      </c>
      <c r="O69" s="69">
        <v>0</v>
      </c>
      <c r="P69" s="69">
        <v>0</v>
      </c>
      <c r="Q69" s="83">
        <f t="shared" si="10"/>
        <v>2500</v>
      </c>
      <c r="R69" s="69">
        <f t="shared" si="11"/>
        <v>2500</v>
      </c>
      <c r="S69" s="69">
        <f t="shared" si="12"/>
        <v>0</v>
      </c>
      <c r="T69" s="69">
        <f t="shared" si="13"/>
        <v>0</v>
      </c>
      <c r="U69" s="69">
        <f t="shared" si="14"/>
        <v>0</v>
      </c>
    </row>
    <row r="70" spans="1:21" hidden="1" x14ac:dyDescent="0.2">
      <c r="A70" s="68" t="s">
        <v>154</v>
      </c>
      <c r="B70" s="68" t="s">
        <v>163</v>
      </c>
      <c r="C70" s="84">
        <v>4</v>
      </c>
      <c r="D70" s="68" t="s">
        <v>128</v>
      </c>
      <c r="E70" s="69">
        <v>0</v>
      </c>
      <c r="F70" s="70">
        <v>16000</v>
      </c>
      <c r="G70" s="69">
        <v>0</v>
      </c>
      <c r="H70" s="70">
        <v>19000</v>
      </c>
      <c r="I70" s="69">
        <v>19000</v>
      </c>
      <c r="J70" s="70">
        <v>0</v>
      </c>
      <c r="K70" s="69">
        <v>0</v>
      </c>
      <c r="L70" s="70">
        <v>0</v>
      </c>
      <c r="M70" s="69">
        <v>0</v>
      </c>
      <c r="N70" s="70">
        <v>0</v>
      </c>
      <c r="O70" s="69">
        <v>14000</v>
      </c>
      <c r="P70" s="69">
        <v>14195</v>
      </c>
      <c r="Q70" s="83">
        <f t="shared" si="10"/>
        <v>82195</v>
      </c>
      <c r="R70" s="69">
        <f t="shared" si="11"/>
        <v>16000</v>
      </c>
      <c r="S70" s="69">
        <f t="shared" si="12"/>
        <v>38000</v>
      </c>
      <c r="T70" s="69">
        <f t="shared" si="13"/>
        <v>0</v>
      </c>
      <c r="U70" s="69">
        <f t="shared" si="14"/>
        <v>28195</v>
      </c>
    </row>
    <row r="71" spans="1:21" hidden="1" x14ac:dyDescent="0.2">
      <c r="A71" s="68" t="s">
        <v>147</v>
      </c>
      <c r="B71" s="68" t="s">
        <v>163</v>
      </c>
      <c r="C71" s="84">
        <v>4</v>
      </c>
      <c r="D71" s="68" t="s">
        <v>69</v>
      </c>
      <c r="E71" s="69">
        <v>0</v>
      </c>
      <c r="F71" s="70">
        <v>0</v>
      </c>
      <c r="G71" s="69">
        <v>19000</v>
      </c>
      <c r="H71" s="70">
        <v>0</v>
      </c>
      <c r="I71" s="69">
        <v>0</v>
      </c>
      <c r="J71" s="70">
        <v>19000</v>
      </c>
      <c r="K71" s="69">
        <v>19000</v>
      </c>
      <c r="L71" s="70">
        <v>19000</v>
      </c>
      <c r="M71" s="69">
        <v>19000</v>
      </c>
      <c r="N71" s="70">
        <v>16308</v>
      </c>
      <c r="O71" s="69">
        <v>0</v>
      </c>
      <c r="P71" s="69">
        <v>0</v>
      </c>
      <c r="Q71" s="83">
        <f t="shared" si="10"/>
        <v>111308</v>
      </c>
      <c r="R71" s="69">
        <f t="shared" si="11"/>
        <v>19000</v>
      </c>
      <c r="S71" s="69">
        <f t="shared" si="12"/>
        <v>19000</v>
      </c>
      <c r="T71" s="69">
        <f t="shared" si="13"/>
        <v>57000</v>
      </c>
      <c r="U71" s="69">
        <f t="shared" si="14"/>
        <v>16308</v>
      </c>
    </row>
    <row r="72" spans="1:21" hidden="1" x14ac:dyDescent="0.2">
      <c r="A72" s="68" t="s">
        <v>147</v>
      </c>
      <c r="B72" s="68" t="s">
        <v>163</v>
      </c>
      <c r="C72" s="84">
        <v>4</v>
      </c>
      <c r="D72" s="68" t="s">
        <v>217</v>
      </c>
      <c r="E72" s="69">
        <v>16000</v>
      </c>
      <c r="F72" s="70">
        <v>0</v>
      </c>
      <c r="G72" s="69">
        <v>0</v>
      </c>
      <c r="H72" s="70">
        <v>0</v>
      </c>
      <c r="I72" s="69">
        <v>0</v>
      </c>
      <c r="J72" s="70">
        <v>0</v>
      </c>
      <c r="K72" s="69">
        <v>0</v>
      </c>
      <c r="L72" s="70">
        <v>0</v>
      </c>
      <c r="M72" s="69">
        <v>0</v>
      </c>
      <c r="N72" s="70">
        <v>0</v>
      </c>
      <c r="O72" s="69">
        <v>0</v>
      </c>
      <c r="P72" s="69">
        <v>0</v>
      </c>
      <c r="Q72" s="83">
        <f t="shared" si="10"/>
        <v>16000</v>
      </c>
      <c r="R72" s="69">
        <f t="shared" si="11"/>
        <v>16000</v>
      </c>
      <c r="S72" s="69">
        <f t="shared" si="12"/>
        <v>0</v>
      </c>
      <c r="T72" s="69">
        <f t="shared" si="13"/>
        <v>0</v>
      </c>
      <c r="U72" s="69">
        <f t="shared" si="14"/>
        <v>0</v>
      </c>
    </row>
    <row r="73" spans="1:21" hidden="1" x14ac:dyDescent="0.2">
      <c r="A73" s="68" t="s">
        <v>147</v>
      </c>
      <c r="B73" s="68" t="s">
        <v>162</v>
      </c>
      <c r="C73" s="84">
        <v>4</v>
      </c>
      <c r="D73" s="68" t="s">
        <v>218</v>
      </c>
      <c r="E73" s="69">
        <v>0</v>
      </c>
      <c r="F73" s="70">
        <v>0</v>
      </c>
      <c r="G73" s="69">
        <v>1000</v>
      </c>
      <c r="H73" s="70">
        <v>0</v>
      </c>
      <c r="I73" s="69">
        <v>0</v>
      </c>
      <c r="J73" s="70">
        <v>1500</v>
      </c>
      <c r="K73" s="69">
        <v>1500</v>
      </c>
      <c r="L73" s="70">
        <v>1500</v>
      </c>
      <c r="M73" s="69">
        <v>1500</v>
      </c>
      <c r="N73" s="70">
        <v>1500</v>
      </c>
      <c r="O73" s="69">
        <v>0</v>
      </c>
      <c r="P73" s="69">
        <v>0</v>
      </c>
      <c r="Q73" s="83">
        <f t="shared" si="10"/>
        <v>8500</v>
      </c>
      <c r="R73" s="69">
        <f t="shared" si="11"/>
        <v>1000</v>
      </c>
      <c r="S73" s="69">
        <f t="shared" si="12"/>
        <v>1500</v>
      </c>
      <c r="T73" s="69">
        <f t="shared" si="13"/>
        <v>4500</v>
      </c>
      <c r="U73" s="69">
        <f t="shared" si="14"/>
        <v>1500</v>
      </c>
    </row>
    <row r="74" spans="1:21" hidden="1" x14ac:dyDescent="0.2">
      <c r="A74" s="68" t="s">
        <v>154</v>
      </c>
      <c r="B74" s="68" t="s">
        <v>163</v>
      </c>
      <c r="C74" s="84">
        <v>5</v>
      </c>
      <c r="D74" s="68" t="s">
        <v>15</v>
      </c>
      <c r="E74" s="69">
        <v>0</v>
      </c>
      <c r="F74" s="70">
        <v>0</v>
      </c>
      <c r="G74" s="69">
        <v>0</v>
      </c>
      <c r="H74" s="70">
        <v>0</v>
      </c>
      <c r="I74" s="69">
        <v>0</v>
      </c>
      <c r="J74" s="70">
        <v>0</v>
      </c>
      <c r="K74" s="69">
        <v>0</v>
      </c>
      <c r="L74" s="70">
        <v>0</v>
      </c>
      <c r="M74" s="69">
        <v>0</v>
      </c>
      <c r="N74" s="70">
        <v>0</v>
      </c>
      <c r="O74" s="69">
        <v>0</v>
      </c>
      <c r="P74" s="69">
        <v>45000</v>
      </c>
      <c r="Q74" s="83">
        <f t="shared" si="10"/>
        <v>45000</v>
      </c>
      <c r="R74" s="69">
        <f t="shared" si="11"/>
        <v>0</v>
      </c>
      <c r="S74" s="69">
        <f t="shared" si="12"/>
        <v>0</v>
      </c>
      <c r="T74" s="69">
        <f t="shared" si="13"/>
        <v>0</v>
      </c>
      <c r="U74" s="69">
        <f t="shared" si="14"/>
        <v>45000</v>
      </c>
    </row>
    <row r="75" spans="1:21" hidden="1" x14ac:dyDescent="0.2">
      <c r="A75" s="68" t="s">
        <v>147</v>
      </c>
      <c r="B75" s="68" t="s">
        <v>163</v>
      </c>
      <c r="C75" s="84">
        <v>5</v>
      </c>
      <c r="D75" s="68" t="s">
        <v>15</v>
      </c>
      <c r="E75" s="69">
        <v>0</v>
      </c>
      <c r="F75" s="70">
        <v>0</v>
      </c>
      <c r="G75" s="69">
        <v>0</v>
      </c>
      <c r="H75" s="70">
        <v>0</v>
      </c>
      <c r="I75" s="69">
        <v>0</v>
      </c>
      <c r="J75" s="70">
        <v>0</v>
      </c>
      <c r="K75" s="69">
        <v>1124</v>
      </c>
      <c r="L75" s="70">
        <v>0</v>
      </c>
      <c r="M75" s="69">
        <v>0</v>
      </c>
      <c r="N75" s="70">
        <v>0</v>
      </c>
      <c r="O75" s="69">
        <v>0</v>
      </c>
      <c r="P75" s="69">
        <v>0</v>
      </c>
      <c r="Q75" s="83">
        <f t="shared" si="10"/>
        <v>1124</v>
      </c>
      <c r="R75" s="69">
        <f t="shared" si="11"/>
        <v>0</v>
      </c>
      <c r="S75" s="69">
        <f t="shared" si="12"/>
        <v>0</v>
      </c>
      <c r="T75" s="69">
        <f t="shared" si="13"/>
        <v>1124</v>
      </c>
      <c r="U75" s="69">
        <f t="shared" si="14"/>
        <v>0</v>
      </c>
    </row>
    <row r="76" spans="1:21" hidden="1" x14ac:dyDescent="0.2">
      <c r="A76" s="68" t="s">
        <v>154</v>
      </c>
      <c r="B76" s="68" t="s">
        <v>163</v>
      </c>
      <c r="C76" s="84">
        <v>5</v>
      </c>
      <c r="D76" s="68" t="s">
        <v>137</v>
      </c>
      <c r="E76" s="69">
        <v>0</v>
      </c>
      <c r="F76" s="70">
        <v>16392</v>
      </c>
      <c r="G76" s="69">
        <v>3575</v>
      </c>
      <c r="H76" s="70">
        <v>0</v>
      </c>
      <c r="I76" s="69">
        <v>0</v>
      </c>
      <c r="J76" s="70">
        <v>0</v>
      </c>
      <c r="K76" s="69">
        <v>0</v>
      </c>
      <c r="L76" s="70">
        <v>0</v>
      </c>
      <c r="M76" s="69">
        <v>0</v>
      </c>
      <c r="N76" s="70">
        <v>0</v>
      </c>
      <c r="O76" s="69">
        <v>0</v>
      </c>
      <c r="P76" s="69">
        <v>0</v>
      </c>
      <c r="Q76" s="83">
        <f t="shared" si="10"/>
        <v>19967</v>
      </c>
      <c r="R76" s="69">
        <f t="shared" si="11"/>
        <v>19967</v>
      </c>
      <c r="S76" s="69">
        <f t="shared" si="12"/>
        <v>0</v>
      </c>
      <c r="T76" s="69">
        <f t="shared" si="13"/>
        <v>0</v>
      </c>
      <c r="U76" s="69">
        <f t="shared" si="14"/>
        <v>0</v>
      </c>
    </row>
    <row r="77" spans="1:21" hidden="1" x14ac:dyDescent="0.2">
      <c r="A77" s="68" t="s">
        <v>154</v>
      </c>
      <c r="B77" s="68" t="s">
        <v>163</v>
      </c>
      <c r="C77" s="84">
        <v>6</v>
      </c>
      <c r="D77" s="68" t="s">
        <v>94</v>
      </c>
      <c r="E77" s="69">
        <v>0</v>
      </c>
      <c r="F77" s="70">
        <v>8100</v>
      </c>
      <c r="G77" s="69">
        <v>900</v>
      </c>
      <c r="H77" s="70">
        <v>9000</v>
      </c>
      <c r="I77" s="69">
        <v>9000</v>
      </c>
      <c r="J77" s="70">
        <v>0</v>
      </c>
      <c r="K77" s="69">
        <v>0</v>
      </c>
      <c r="L77" s="70">
        <v>0</v>
      </c>
      <c r="M77" s="69">
        <v>0</v>
      </c>
      <c r="N77" s="70">
        <v>9000</v>
      </c>
      <c r="O77" s="69">
        <v>9000</v>
      </c>
      <c r="P77" s="69">
        <v>9000</v>
      </c>
      <c r="Q77" s="83">
        <f t="shared" si="10"/>
        <v>54000</v>
      </c>
      <c r="R77" s="69">
        <f t="shared" si="11"/>
        <v>9000</v>
      </c>
      <c r="S77" s="69">
        <f t="shared" si="12"/>
        <v>18000</v>
      </c>
      <c r="T77" s="69">
        <f t="shared" si="13"/>
        <v>0</v>
      </c>
      <c r="U77" s="69">
        <f t="shared" si="14"/>
        <v>27000</v>
      </c>
    </row>
    <row r="78" spans="1:21" hidden="1" x14ac:dyDescent="0.2">
      <c r="A78" s="68" t="s">
        <v>147</v>
      </c>
      <c r="B78" s="68" t="s">
        <v>163</v>
      </c>
      <c r="C78" s="84">
        <v>6</v>
      </c>
      <c r="D78" s="68" t="s">
        <v>12</v>
      </c>
      <c r="E78" s="69">
        <v>0</v>
      </c>
      <c r="F78" s="70">
        <v>900</v>
      </c>
      <c r="G78" s="69">
        <v>8100</v>
      </c>
      <c r="H78" s="70">
        <v>0</v>
      </c>
      <c r="I78" s="69">
        <v>0</v>
      </c>
      <c r="J78" s="70">
        <v>9000</v>
      </c>
      <c r="K78" s="69">
        <v>9000</v>
      </c>
      <c r="L78" s="70">
        <v>9000</v>
      </c>
      <c r="M78" s="69">
        <v>9000</v>
      </c>
      <c r="N78" s="70">
        <v>0</v>
      </c>
      <c r="O78" s="69">
        <v>0</v>
      </c>
      <c r="P78" s="69">
        <v>0</v>
      </c>
      <c r="Q78" s="83">
        <f t="shared" si="10"/>
        <v>45000</v>
      </c>
      <c r="R78" s="69">
        <f t="shared" si="11"/>
        <v>9000</v>
      </c>
      <c r="S78" s="69">
        <f t="shared" si="12"/>
        <v>9000</v>
      </c>
      <c r="T78" s="69">
        <f t="shared" si="13"/>
        <v>27000</v>
      </c>
      <c r="U78" s="69">
        <f t="shared" si="14"/>
        <v>0</v>
      </c>
    </row>
    <row r="79" spans="1:21" hidden="1" x14ac:dyDescent="0.2">
      <c r="A79" s="68" t="s">
        <v>147</v>
      </c>
      <c r="B79" s="68" t="s">
        <v>161</v>
      </c>
      <c r="C79" s="84">
        <v>6</v>
      </c>
      <c r="D79" s="68" t="s">
        <v>24</v>
      </c>
      <c r="E79" s="69">
        <v>0</v>
      </c>
      <c r="F79" s="70">
        <v>0</v>
      </c>
      <c r="G79" s="69">
        <v>18000</v>
      </c>
      <c r="H79" s="70">
        <v>0</v>
      </c>
      <c r="I79" s="69">
        <v>0</v>
      </c>
      <c r="J79" s="70">
        <v>0</v>
      </c>
      <c r="K79" s="69">
        <v>0</v>
      </c>
      <c r="L79" s="70">
        <v>0</v>
      </c>
      <c r="M79" s="69">
        <v>0</v>
      </c>
      <c r="N79" s="70">
        <v>0</v>
      </c>
      <c r="O79" s="69">
        <v>0</v>
      </c>
      <c r="P79" s="69">
        <v>0</v>
      </c>
      <c r="Q79" s="83">
        <f t="shared" si="10"/>
        <v>18000</v>
      </c>
      <c r="R79" s="69">
        <f t="shared" si="11"/>
        <v>18000</v>
      </c>
      <c r="S79" s="69">
        <f t="shared" si="12"/>
        <v>0</v>
      </c>
      <c r="T79" s="69">
        <f t="shared" si="13"/>
        <v>0</v>
      </c>
      <c r="U79" s="69">
        <f t="shared" si="14"/>
        <v>0</v>
      </c>
    </row>
    <row r="80" spans="1:21" hidden="1" x14ac:dyDescent="0.2">
      <c r="A80" s="68" t="s">
        <v>147</v>
      </c>
      <c r="B80" s="68" t="s">
        <v>157</v>
      </c>
      <c r="C80" s="84">
        <v>6</v>
      </c>
      <c r="D80" s="68" t="s">
        <v>42</v>
      </c>
      <c r="E80" s="69">
        <v>25000</v>
      </c>
      <c r="F80" s="70">
        <v>0</v>
      </c>
      <c r="G80" s="69">
        <v>0</v>
      </c>
      <c r="H80" s="70">
        <v>0</v>
      </c>
      <c r="I80" s="69">
        <v>0</v>
      </c>
      <c r="J80" s="70">
        <v>0</v>
      </c>
      <c r="K80" s="69">
        <v>0</v>
      </c>
      <c r="L80" s="70">
        <v>0</v>
      </c>
      <c r="M80" s="69">
        <v>0</v>
      </c>
      <c r="N80" s="70">
        <v>0</v>
      </c>
      <c r="O80" s="69">
        <v>0</v>
      </c>
      <c r="P80" s="69">
        <v>0</v>
      </c>
      <c r="Q80" s="83">
        <f t="shared" si="10"/>
        <v>25000</v>
      </c>
      <c r="R80" s="69">
        <f t="shared" si="11"/>
        <v>25000</v>
      </c>
      <c r="S80" s="69">
        <f t="shared" si="12"/>
        <v>0</v>
      </c>
      <c r="T80" s="69">
        <f t="shared" si="13"/>
        <v>0</v>
      </c>
      <c r="U80" s="69">
        <f t="shared" si="14"/>
        <v>0</v>
      </c>
    </row>
    <row r="81" spans="1:21" hidden="1" x14ac:dyDescent="0.2">
      <c r="A81" s="68" t="s">
        <v>147</v>
      </c>
      <c r="B81" s="68" t="s">
        <v>163</v>
      </c>
      <c r="C81" s="84">
        <v>7</v>
      </c>
      <c r="D81" s="68" t="s">
        <v>16</v>
      </c>
      <c r="E81" s="69">
        <v>0</v>
      </c>
      <c r="F81" s="70">
        <v>574.05999999999995</v>
      </c>
      <c r="G81" s="69">
        <v>0</v>
      </c>
      <c r="H81" s="70">
        <v>0</v>
      </c>
      <c r="I81" s="69">
        <v>0</v>
      </c>
      <c r="J81" s="70">
        <v>0</v>
      </c>
      <c r="K81" s="69">
        <v>0</v>
      </c>
      <c r="L81" s="70">
        <v>156.77000000000001</v>
      </c>
      <c r="M81" s="69">
        <v>0</v>
      </c>
      <c r="N81" s="70">
        <v>0</v>
      </c>
      <c r="O81" s="69">
        <v>0</v>
      </c>
      <c r="P81" s="69">
        <v>0</v>
      </c>
      <c r="Q81" s="83">
        <f t="shared" si="10"/>
        <v>730.82999999999993</v>
      </c>
      <c r="R81" s="69">
        <f t="shared" si="11"/>
        <v>574.05999999999995</v>
      </c>
      <c r="S81" s="69">
        <f t="shared" si="12"/>
        <v>0</v>
      </c>
      <c r="T81" s="69">
        <f t="shared" si="13"/>
        <v>156.77000000000001</v>
      </c>
      <c r="U81" s="69">
        <f t="shared" si="14"/>
        <v>0</v>
      </c>
    </row>
    <row r="82" spans="1:21" hidden="1" x14ac:dyDescent="0.2">
      <c r="A82" s="68" t="s">
        <v>147</v>
      </c>
      <c r="B82" s="68" t="s">
        <v>163</v>
      </c>
      <c r="C82" s="84">
        <v>7</v>
      </c>
      <c r="D82" s="68" t="s">
        <v>194</v>
      </c>
      <c r="E82" s="69">
        <v>0</v>
      </c>
      <c r="F82" s="70">
        <v>0</v>
      </c>
      <c r="G82" s="69">
        <v>0</v>
      </c>
      <c r="H82" s="70">
        <v>0</v>
      </c>
      <c r="I82" s="69">
        <v>0</v>
      </c>
      <c r="J82" s="70">
        <v>0</v>
      </c>
      <c r="K82" s="69">
        <v>0</v>
      </c>
      <c r="L82" s="70">
        <v>0</v>
      </c>
      <c r="M82" s="69">
        <v>0</v>
      </c>
      <c r="N82" s="70">
        <v>460</v>
      </c>
      <c r="O82" s="69">
        <v>0</v>
      </c>
      <c r="P82" s="69">
        <v>0</v>
      </c>
      <c r="Q82" s="83">
        <f t="shared" si="10"/>
        <v>460</v>
      </c>
      <c r="R82" s="69">
        <f t="shared" si="11"/>
        <v>0</v>
      </c>
      <c r="S82" s="69">
        <f t="shared" si="12"/>
        <v>0</v>
      </c>
      <c r="T82" s="69">
        <f t="shared" si="13"/>
        <v>0</v>
      </c>
      <c r="U82" s="69">
        <f t="shared" si="14"/>
        <v>460</v>
      </c>
    </row>
    <row r="83" spans="1:21" hidden="1" x14ac:dyDescent="0.2">
      <c r="A83" s="68" t="s">
        <v>147</v>
      </c>
      <c r="B83" s="68" t="s">
        <v>157</v>
      </c>
      <c r="C83" s="84">
        <v>7</v>
      </c>
      <c r="D83" s="68" t="s">
        <v>40</v>
      </c>
      <c r="E83" s="69">
        <v>0</v>
      </c>
      <c r="F83" s="70">
        <v>0</v>
      </c>
      <c r="G83" s="69">
        <v>0</v>
      </c>
      <c r="H83" s="70">
        <v>0</v>
      </c>
      <c r="I83" s="69">
        <v>0</v>
      </c>
      <c r="J83" s="70">
        <v>0</v>
      </c>
      <c r="K83" s="69">
        <v>3000</v>
      </c>
      <c r="L83" s="70">
        <v>0</v>
      </c>
      <c r="M83" s="69">
        <v>2000</v>
      </c>
      <c r="N83" s="70">
        <v>1000</v>
      </c>
      <c r="O83" s="69">
        <v>0</v>
      </c>
      <c r="P83" s="69">
        <v>0</v>
      </c>
      <c r="Q83" s="83">
        <f t="shared" si="10"/>
        <v>6000</v>
      </c>
      <c r="R83" s="69">
        <f t="shared" si="11"/>
        <v>0</v>
      </c>
      <c r="S83" s="69">
        <f t="shared" si="12"/>
        <v>0</v>
      </c>
      <c r="T83" s="69">
        <f t="shared" si="13"/>
        <v>5000</v>
      </c>
      <c r="U83" s="69">
        <f t="shared" si="14"/>
        <v>1000</v>
      </c>
    </row>
    <row r="84" spans="1:21" hidden="1" x14ac:dyDescent="0.2">
      <c r="A84" s="68" t="s">
        <v>147</v>
      </c>
      <c r="B84" s="68" t="s">
        <v>157</v>
      </c>
      <c r="C84" s="84">
        <v>7</v>
      </c>
      <c r="D84" s="68" t="s">
        <v>39</v>
      </c>
      <c r="E84" s="69">
        <v>4834</v>
      </c>
      <c r="F84" s="70">
        <v>0</v>
      </c>
      <c r="G84" s="69">
        <v>0</v>
      </c>
      <c r="H84" s="70">
        <v>0</v>
      </c>
      <c r="I84" s="69">
        <v>0</v>
      </c>
      <c r="J84" s="70">
        <v>0</v>
      </c>
      <c r="K84" s="69">
        <v>0</v>
      </c>
      <c r="L84" s="70">
        <v>0</v>
      </c>
      <c r="M84" s="69">
        <v>0</v>
      </c>
      <c r="N84" s="70">
        <v>0</v>
      </c>
      <c r="O84" s="69">
        <v>0</v>
      </c>
      <c r="P84" s="69">
        <v>0</v>
      </c>
      <c r="Q84" s="83">
        <f t="shared" si="10"/>
        <v>4834</v>
      </c>
      <c r="R84" s="69">
        <f t="shared" si="11"/>
        <v>4834</v>
      </c>
      <c r="S84" s="69">
        <f t="shared" si="12"/>
        <v>0</v>
      </c>
      <c r="T84" s="69">
        <f t="shared" si="13"/>
        <v>0</v>
      </c>
      <c r="U84" s="69">
        <f t="shared" si="14"/>
        <v>0</v>
      </c>
    </row>
    <row r="85" spans="1:21" hidden="1" x14ac:dyDescent="0.2">
      <c r="A85" s="68" t="s">
        <v>154</v>
      </c>
      <c r="B85" s="68" t="s">
        <v>157</v>
      </c>
      <c r="C85" s="84">
        <v>7</v>
      </c>
      <c r="D85" s="68" t="s">
        <v>110</v>
      </c>
      <c r="E85" s="69">
        <v>0</v>
      </c>
      <c r="F85" s="70">
        <v>3500</v>
      </c>
      <c r="G85" s="69">
        <v>0</v>
      </c>
      <c r="H85" s="70">
        <v>1000</v>
      </c>
      <c r="I85" s="69">
        <v>0</v>
      </c>
      <c r="J85" s="70">
        <v>0</v>
      </c>
      <c r="K85" s="69">
        <v>0</v>
      </c>
      <c r="L85" s="70">
        <v>0</v>
      </c>
      <c r="M85" s="69">
        <v>0</v>
      </c>
      <c r="N85" s="70">
        <v>0</v>
      </c>
      <c r="O85" s="69">
        <v>1000</v>
      </c>
      <c r="P85" s="69">
        <v>1000</v>
      </c>
      <c r="Q85" s="83">
        <f t="shared" si="10"/>
        <v>6500</v>
      </c>
      <c r="R85" s="69">
        <f t="shared" si="11"/>
        <v>3500</v>
      </c>
      <c r="S85" s="69">
        <f t="shared" si="12"/>
        <v>1000</v>
      </c>
      <c r="T85" s="69">
        <f t="shared" si="13"/>
        <v>0</v>
      </c>
      <c r="U85" s="69">
        <f t="shared" si="14"/>
        <v>2000</v>
      </c>
    </row>
    <row r="86" spans="1:21" hidden="1" x14ac:dyDescent="0.2">
      <c r="A86" s="68" t="s">
        <v>147</v>
      </c>
      <c r="B86" s="68" t="s">
        <v>157</v>
      </c>
      <c r="C86" s="84">
        <v>7</v>
      </c>
      <c r="D86" s="68" t="s">
        <v>41</v>
      </c>
      <c r="E86" s="69">
        <v>0</v>
      </c>
      <c r="F86" s="70">
        <v>0</v>
      </c>
      <c r="G86" s="69">
        <v>1000</v>
      </c>
      <c r="H86" s="70">
        <v>0</v>
      </c>
      <c r="I86" s="69">
        <v>0</v>
      </c>
      <c r="J86" s="70">
        <v>0</v>
      </c>
      <c r="K86" s="69">
        <v>0</v>
      </c>
      <c r="L86" s="70">
        <v>0</v>
      </c>
      <c r="M86" s="69">
        <v>0</v>
      </c>
      <c r="N86" s="70">
        <v>0</v>
      </c>
      <c r="O86" s="69">
        <v>0</v>
      </c>
      <c r="P86" s="69">
        <v>0</v>
      </c>
      <c r="Q86" s="83">
        <f t="shared" si="10"/>
        <v>1000</v>
      </c>
      <c r="R86" s="69">
        <f t="shared" si="11"/>
        <v>1000</v>
      </c>
      <c r="S86" s="69">
        <f t="shared" si="12"/>
        <v>0</v>
      </c>
      <c r="T86" s="69">
        <f t="shared" si="13"/>
        <v>0</v>
      </c>
      <c r="U86" s="69">
        <f t="shared" si="14"/>
        <v>0</v>
      </c>
    </row>
    <row r="87" spans="1:21" hidden="1" x14ac:dyDescent="0.2">
      <c r="A87" s="68" t="s">
        <v>147</v>
      </c>
      <c r="B87" s="68" t="s">
        <v>163</v>
      </c>
      <c r="C87" s="84">
        <v>7</v>
      </c>
      <c r="D87" s="68" t="s">
        <v>75</v>
      </c>
      <c r="E87" s="69">
        <v>0</v>
      </c>
      <c r="F87" s="70">
        <v>0</v>
      </c>
      <c r="G87" s="69">
        <v>0</v>
      </c>
      <c r="H87" s="70">
        <v>0</v>
      </c>
      <c r="I87" s="69">
        <v>0</v>
      </c>
      <c r="J87" s="70">
        <v>50</v>
      </c>
      <c r="K87" s="69">
        <v>0</v>
      </c>
      <c r="L87" s="70">
        <v>0</v>
      </c>
      <c r="M87" s="69">
        <v>2000</v>
      </c>
      <c r="N87" s="70">
        <v>0</v>
      </c>
      <c r="O87" s="69">
        <v>0</v>
      </c>
      <c r="P87" s="69">
        <v>0</v>
      </c>
      <c r="Q87" s="83">
        <f t="shared" si="10"/>
        <v>2050</v>
      </c>
      <c r="R87" s="69">
        <f t="shared" si="11"/>
        <v>0</v>
      </c>
      <c r="S87" s="69">
        <f t="shared" si="12"/>
        <v>50</v>
      </c>
      <c r="T87" s="69">
        <f t="shared" si="13"/>
        <v>2000</v>
      </c>
      <c r="U87" s="69">
        <f t="shared" si="14"/>
        <v>0</v>
      </c>
    </row>
    <row r="88" spans="1:21" x14ac:dyDescent="0.2">
      <c r="A88" s="68" t="s">
        <v>154</v>
      </c>
      <c r="B88" s="68" t="s">
        <v>159</v>
      </c>
      <c r="C88" s="84">
        <v>7</v>
      </c>
      <c r="D88" s="68" t="s">
        <v>135</v>
      </c>
      <c r="E88" s="69">
        <v>0</v>
      </c>
      <c r="F88" s="70">
        <v>0</v>
      </c>
      <c r="G88" s="69">
        <v>0</v>
      </c>
      <c r="H88" s="70">
        <v>0</v>
      </c>
      <c r="I88" s="69">
        <v>4270</v>
      </c>
      <c r="J88" s="70">
        <v>0</v>
      </c>
      <c r="K88" s="69">
        <v>0</v>
      </c>
      <c r="L88" s="70">
        <v>0</v>
      </c>
      <c r="M88" s="69">
        <v>0</v>
      </c>
      <c r="N88" s="70">
        <v>0</v>
      </c>
      <c r="O88" s="69">
        <v>3400</v>
      </c>
      <c r="P88" s="69">
        <v>5141</v>
      </c>
      <c r="Q88" s="83">
        <f t="shared" si="10"/>
        <v>12811</v>
      </c>
      <c r="R88" s="69">
        <f t="shared" si="11"/>
        <v>0</v>
      </c>
      <c r="S88" s="69">
        <f t="shared" si="12"/>
        <v>4270</v>
      </c>
      <c r="T88" s="69">
        <f t="shared" si="13"/>
        <v>0</v>
      </c>
      <c r="U88" s="69">
        <f t="shared" si="14"/>
        <v>8541</v>
      </c>
    </row>
    <row r="89" spans="1:21" x14ac:dyDescent="0.2">
      <c r="A89" s="68" t="s">
        <v>147</v>
      </c>
      <c r="B89" s="68" t="s">
        <v>159</v>
      </c>
      <c r="C89" s="84">
        <v>7</v>
      </c>
      <c r="D89" s="68" t="s">
        <v>78</v>
      </c>
      <c r="E89" s="69">
        <v>115</v>
      </c>
      <c r="F89" s="70">
        <v>0</v>
      </c>
      <c r="G89" s="69">
        <v>0</v>
      </c>
      <c r="H89" s="70">
        <v>0</v>
      </c>
      <c r="I89" s="69">
        <v>0</v>
      </c>
      <c r="J89" s="70">
        <v>3126</v>
      </c>
      <c r="K89" s="69">
        <v>2840</v>
      </c>
      <c r="L89" s="70">
        <v>1750</v>
      </c>
      <c r="M89" s="69">
        <v>2170</v>
      </c>
      <c r="N89" s="70">
        <v>3140</v>
      </c>
      <c r="O89" s="69">
        <v>0</v>
      </c>
      <c r="P89" s="69">
        <v>0</v>
      </c>
      <c r="Q89" s="83">
        <f t="shared" si="10"/>
        <v>13141</v>
      </c>
      <c r="R89" s="69">
        <f t="shared" si="11"/>
        <v>115</v>
      </c>
      <c r="S89" s="69">
        <f t="shared" si="12"/>
        <v>3126</v>
      </c>
      <c r="T89" s="69">
        <f t="shared" si="13"/>
        <v>6760</v>
      </c>
      <c r="U89" s="69">
        <f t="shared" si="14"/>
        <v>3140</v>
      </c>
    </row>
    <row r="90" spans="1:21" hidden="1" x14ac:dyDescent="0.2">
      <c r="A90" s="68" t="s">
        <v>154</v>
      </c>
      <c r="B90" s="68" t="s">
        <v>162</v>
      </c>
      <c r="C90" s="84">
        <v>8</v>
      </c>
      <c r="D90" s="68" t="s">
        <v>103</v>
      </c>
      <c r="E90" s="69">
        <v>0</v>
      </c>
      <c r="F90" s="70">
        <v>0</v>
      </c>
      <c r="G90" s="69">
        <v>0</v>
      </c>
      <c r="H90" s="70">
        <v>1600</v>
      </c>
      <c r="I90" s="69">
        <v>1600</v>
      </c>
      <c r="J90" s="70">
        <v>0</v>
      </c>
      <c r="K90" s="69">
        <v>0</v>
      </c>
      <c r="L90" s="70">
        <v>0</v>
      </c>
      <c r="M90" s="69">
        <v>0</v>
      </c>
      <c r="N90" s="70">
        <v>0</v>
      </c>
      <c r="O90" s="69">
        <v>1800</v>
      </c>
      <c r="P90" s="69">
        <v>1400</v>
      </c>
      <c r="Q90" s="83">
        <f t="shared" si="10"/>
        <v>6400</v>
      </c>
      <c r="R90" s="69">
        <f t="shared" si="11"/>
        <v>0</v>
      </c>
      <c r="S90" s="69">
        <f t="shared" si="12"/>
        <v>3200</v>
      </c>
      <c r="T90" s="69">
        <f t="shared" si="13"/>
        <v>0</v>
      </c>
      <c r="U90" s="69">
        <f t="shared" si="14"/>
        <v>3200</v>
      </c>
    </row>
    <row r="91" spans="1:21" hidden="1" x14ac:dyDescent="0.2">
      <c r="A91" s="68" t="s">
        <v>147</v>
      </c>
      <c r="B91" s="68" t="s">
        <v>162</v>
      </c>
      <c r="C91" s="84">
        <v>8</v>
      </c>
      <c r="D91" s="68" t="s">
        <v>29</v>
      </c>
      <c r="E91" s="69">
        <v>1220</v>
      </c>
      <c r="F91" s="70">
        <v>600</v>
      </c>
      <c r="G91" s="69">
        <v>0</v>
      </c>
      <c r="H91" s="70">
        <v>0</v>
      </c>
      <c r="I91" s="69">
        <v>0</v>
      </c>
      <c r="J91" s="70">
        <v>0</v>
      </c>
      <c r="K91" s="69">
        <v>0</v>
      </c>
      <c r="L91" s="70">
        <v>0</v>
      </c>
      <c r="M91" s="69">
        <v>0</v>
      </c>
      <c r="N91" s="70">
        <v>0</v>
      </c>
      <c r="O91" s="69">
        <v>0</v>
      </c>
      <c r="P91" s="69">
        <v>0</v>
      </c>
      <c r="Q91" s="83">
        <f t="shared" si="10"/>
        <v>1820</v>
      </c>
      <c r="R91" s="69">
        <f t="shared" si="11"/>
        <v>1820</v>
      </c>
      <c r="S91" s="69">
        <f t="shared" si="12"/>
        <v>0</v>
      </c>
      <c r="T91" s="69">
        <f t="shared" si="13"/>
        <v>0</v>
      </c>
      <c r="U91" s="69">
        <f t="shared" si="14"/>
        <v>0</v>
      </c>
    </row>
    <row r="92" spans="1:21" hidden="1" x14ac:dyDescent="0.2">
      <c r="A92" s="68" t="s">
        <v>147</v>
      </c>
      <c r="B92" s="68" t="s">
        <v>162</v>
      </c>
      <c r="C92" s="84">
        <v>8</v>
      </c>
      <c r="D92" s="68" t="s">
        <v>28</v>
      </c>
      <c r="E92" s="69">
        <v>0</v>
      </c>
      <c r="F92" s="70">
        <v>0</v>
      </c>
      <c r="G92" s="69">
        <v>300</v>
      </c>
      <c r="H92" s="70">
        <v>0</v>
      </c>
      <c r="I92" s="69">
        <v>0</v>
      </c>
      <c r="J92" s="70">
        <v>1600</v>
      </c>
      <c r="K92" s="69">
        <v>1600</v>
      </c>
      <c r="L92" s="70">
        <v>1100</v>
      </c>
      <c r="M92" s="69">
        <v>1600</v>
      </c>
      <c r="N92" s="70">
        <v>1600</v>
      </c>
      <c r="O92" s="69">
        <v>0</v>
      </c>
      <c r="P92" s="69">
        <v>0</v>
      </c>
      <c r="Q92" s="83">
        <f t="shared" si="10"/>
        <v>7800</v>
      </c>
      <c r="R92" s="69">
        <f t="shared" si="11"/>
        <v>300</v>
      </c>
      <c r="S92" s="69">
        <f t="shared" si="12"/>
        <v>1600</v>
      </c>
      <c r="T92" s="69">
        <f t="shared" si="13"/>
        <v>4300</v>
      </c>
      <c r="U92" s="69">
        <f t="shared" si="14"/>
        <v>1600</v>
      </c>
    </row>
    <row r="93" spans="1:21" hidden="1" x14ac:dyDescent="0.2">
      <c r="A93" s="68" t="s">
        <v>154</v>
      </c>
      <c r="B93" s="68" t="s">
        <v>157</v>
      </c>
      <c r="C93" s="84">
        <v>8</v>
      </c>
      <c r="D93" s="68" t="s">
        <v>111</v>
      </c>
      <c r="E93" s="69">
        <v>0</v>
      </c>
      <c r="F93" s="70">
        <v>0</v>
      </c>
      <c r="G93" s="69">
        <v>0</v>
      </c>
      <c r="H93" s="70">
        <v>3750</v>
      </c>
      <c r="I93" s="69">
        <v>0</v>
      </c>
      <c r="J93" s="70">
        <v>0</v>
      </c>
      <c r="K93" s="69">
        <v>0</v>
      </c>
      <c r="L93" s="70">
        <v>0</v>
      </c>
      <c r="M93" s="69">
        <v>0</v>
      </c>
      <c r="N93" s="70">
        <v>0</v>
      </c>
      <c r="O93" s="69">
        <v>0</v>
      </c>
      <c r="P93" s="69">
        <v>0</v>
      </c>
      <c r="Q93" s="83">
        <f t="shared" si="10"/>
        <v>3750</v>
      </c>
      <c r="R93" s="69">
        <f t="shared" si="11"/>
        <v>0</v>
      </c>
      <c r="S93" s="69">
        <f t="shared" si="12"/>
        <v>3750</v>
      </c>
      <c r="T93" s="69">
        <f t="shared" si="13"/>
        <v>0</v>
      </c>
      <c r="U93" s="69">
        <f t="shared" si="14"/>
        <v>0</v>
      </c>
    </row>
    <row r="94" spans="1:21" hidden="1" x14ac:dyDescent="0.2">
      <c r="A94" s="68" t="s">
        <v>154</v>
      </c>
      <c r="B94" s="68" t="s">
        <v>157</v>
      </c>
      <c r="C94" s="84">
        <v>8</v>
      </c>
      <c r="D94" s="68" t="s">
        <v>205</v>
      </c>
      <c r="E94" s="69">
        <v>0</v>
      </c>
      <c r="F94" s="70">
        <v>0</v>
      </c>
      <c r="G94" s="69">
        <v>0</v>
      </c>
      <c r="H94" s="70">
        <v>900</v>
      </c>
      <c r="I94" s="69">
        <v>4200</v>
      </c>
      <c r="J94" s="70">
        <v>0</v>
      </c>
      <c r="K94" s="69">
        <v>0</v>
      </c>
      <c r="L94" s="70">
        <v>0</v>
      </c>
      <c r="M94" s="69">
        <v>0</v>
      </c>
      <c r="N94" s="70">
        <v>0</v>
      </c>
      <c r="O94" s="69">
        <v>2330</v>
      </c>
      <c r="P94" s="69">
        <v>600</v>
      </c>
      <c r="Q94" s="83">
        <f t="shared" si="10"/>
        <v>8030</v>
      </c>
      <c r="R94" s="69">
        <f t="shared" si="11"/>
        <v>0</v>
      </c>
      <c r="S94" s="69">
        <f t="shared" si="12"/>
        <v>5100</v>
      </c>
      <c r="T94" s="69">
        <f t="shared" si="13"/>
        <v>0</v>
      </c>
      <c r="U94" s="69">
        <f t="shared" si="14"/>
        <v>2930</v>
      </c>
    </row>
    <row r="95" spans="1:21" hidden="1" x14ac:dyDescent="0.2">
      <c r="A95" s="68" t="s">
        <v>147</v>
      </c>
      <c r="B95" s="68" t="s">
        <v>157</v>
      </c>
      <c r="C95" s="84">
        <v>8</v>
      </c>
      <c r="D95" s="68" t="s">
        <v>57</v>
      </c>
      <c r="E95" s="69">
        <v>0</v>
      </c>
      <c r="F95" s="70">
        <v>0</v>
      </c>
      <c r="G95" s="69">
        <v>0</v>
      </c>
      <c r="H95" s="70">
        <v>0</v>
      </c>
      <c r="I95" s="69">
        <v>0</v>
      </c>
      <c r="J95" s="70">
        <v>1800</v>
      </c>
      <c r="K95" s="69">
        <v>13500</v>
      </c>
      <c r="L95" s="70">
        <v>0</v>
      </c>
      <c r="M95" s="69">
        <v>2850</v>
      </c>
      <c r="N95" s="70">
        <v>3699</v>
      </c>
      <c r="O95" s="69">
        <v>0</v>
      </c>
      <c r="P95" s="69">
        <v>0</v>
      </c>
      <c r="Q95" s="83">
        <f t="shared" si="10"/>
        <v>21849</v>
      </c>
      <c r="R95" s="69">
        <f t="shared" si="11"/>
        <v>0</v>
      </c>
      <c r="S95" s="69">
        <f t="shared" si="12"/>
        <v>1800</v>
      </c>
      <c r="T95" s="69">
        <f t="shared" si="13"/>
        <v>16350</v>
      </c>
      <c r="U95" s="69">
        <f t="shared" si="14"/>
        <v>3699</v>
      </c>
    </row>
    <row r="96" spans="1:21" hidden="1" x14ac:dyDescent="0.2">
      <c r="A96" s="68" t="s">
        <v>147</v>
      </c>
      <c r="B96" s="68" t="s">
        <v>162</v>
      </c>
      <c r="C96" s="84">
        <v>9</v>
      </c>
      <c r="D96" s="68" t="s">
        <v>219</v>
      </c>
      <c r="E96" s="69">
        <v>0</v>
      </c>
      <c r="F96" s="70">
        <v>0</v>
      </c>
      <c r="G96" s="69">
        <v>0</v>
      </c>
      <c r="H96" s="70">
        <v>0</v>
      </c>
      <c r="I96" s="69">
        <v>0</v>
      </c>
      <c r="J96" s="70">
        <v>0</v>
      </c>
      <c r="K96" s="69">
        <v>0</v>
      </c>
      <c r="L96" s="70">
        <v>0</v>
      </c>
      <c r="M96" s="69">
        <v>9686</v>
      </c>
      <c r="N96" s="70">
        <v>0</v>
      </c>
      <c r="O96" s="69">
        <v>0</v>
      </c>
      <c r="P96" s="69">
        <v>0</v>
      </c>
      <c r="Q96" s="83">
        <f t="shared" si="10"/>
        <v>9686</v>
      </c>
      <c r="R96" s="69">
        <f t="shared" si="11"/>
        <v>0</v>
      </c>
      <c r="S96" s="69">
        <f t="shared" si="12"/>
        <v>0</v>
      </c>
      <c r="T96" s="69">
        <f t="shared" si="13"/>
        <v>9686</v>
      </c>
      <c r="U96" s="69">
        <f t="shared" si="14"/>
        <v>0</v>
      </c>
    </row>
    <row r="97" spans="1:21" hidden="1" x14ac:dyDescent="0.2">
      <c r="A97" s="68" t="s">
        <v>154</v>
      </c>
      <c r="B97" s="68" t="s">
        <v>157</v>
      </c>
      <c r="C97" s="84">
        <v>9</v>
      </c>
      <c r="D97" s="68" t="s">
        <v>112</v>
      </c>
      <c r="E97" s="69">
        <v>0</v>
      </c>
      <c r="F97" s="70">
        <v>0</v>
      </c>
      <c r="G97" s="69">
        <v>0</v>
      </c>
      <c r="H97" s="70">
        <v>5250</v>
      </c>
      <c r="I97" s="69">
        <v>5400</v>
      </c>
      <c r="J97" s="70">
        <v>0</v>
      </c>
      <c r="K97" s="69">
        <v>0</v>
      </c>
      <c r="L97" s="70">
        <v>0</v>
      </c>
      <c r="M97" s="69">
        <v>0</v>
      </c>
      <c r="N97" s="70">
        <v>0</v>
      </c>
      <c r="O97" s="69">
        <v>7200</v>
      </c>
      <c r="P97" s="69">
        <v>7200</v>
      </c>
      <c r="Q97" s="83">
        <f t="shared" si="10"/>
        <v>25050</v>
      </c>
      <c r="R97" s="69">
        <f t="shared" si="11"/>
        <v>0</v>
      </c>
      <c r="S97" s="69">
        <f t="shared" si="12"/>
        <v>10650</v>
      </c>
      <c r="T97" s="69">
        <f t="shared" si="13"/>
        <v>0</v>
      </c>
      <c r="U97" s="69">
        <f t="shared" si="14"/>
        <v>14400</v>
      </c>
    </row>
    <row r="98" spans="1:21" hidden="1" x14ac:dyDescent="0.2">
      <c r="A98" s="68" t="s">
        <v>147</v>
      </c>
      <c r="B98" s="68" t="s">
        <v>157</v>
      </c>
      <c r="C98" s="84">
        <v>9</v>
      </c>
      <c r="D98" s="68" t="s">
        <v>46</v>
      </c>
      <c r="E98" s="69">
        <v>0</v>
      </c>
      <c r="F98" s="70">
        <v>0</v>
      </c>
      <c r="G98" s="69">
        <v>4950</v>
      </c>
      <c r="H98" s="70">
        <v>0</v>
      </c>
      <c r="I98" s="69">
        <v>0</v>
      </c>
      <c r="J98" s="70">
        <v>6900</v>
      </c>
      <c r="K98" s="69">
        <v>6900</v>
      </c>
      <c r="L98" s="70">
        <v>7550</v>
      </c>
      <c r="M98" s="69">
        <v>7200</v>
      </c>
      <c r="N98" s="70">
        <v>7200</v>
      </c>
      <c r="O98" s="69">
        <v>0</v>
      </c>
      <c r="P98" s="69">
        <v>0</v>
      </c>
      <c r="Q98" s="83">
        <f t="shared" ref="Q98:Q129" si="15">SUM(E98:P98)</f>
        <v>40700</v>
      </c>
      <c r="R98" s="69">
        <f t="shared" ref="R98:R129" si="16">SUM(E98:G98)</f>
        <v>4950</v>
      </c>
      <c r="S98" s="69">
        <f t="shared" ref="S98:S129" si="17">SUM(H98:J98)</f>
        <v>6900</v>
      </c>
      <c r="T98" s="69">
        <f t="shared" ref="T98:T129" si="18">SUM(K98:M98)</f>
        <v>21650</v>
      </c>
      <c r="U98" s="69">
        <f t="shared" ref="U98:U129" si="19">SUM(N98:P98)</f>
        <v>7200</v>
      </c>
    </row>
    <row r="99" spans="1:21" hidden="1" x14ac:dyDescent="0.2">
      <c r="A99" s="68" t="s">
        <v>147</v>
      </c>
      <c r="B99" s="68" t="s">
        <v>157</v>
      </c>
      <c r="C99" s="84">
        <v>9</v>
      </c>
      <c r="D99" s="68" t="s">
        <v>47</v>
      </c>
      <c r="E99" s="69">
        <v>6000</v>
      </c>
      <c r="F99" s="70">
        <v>6000</v>
      </c>
      <c r="G99" s="69">
        <v>0</v>
      </c>
      <c r="H99" s="70">
        <v>0</v>
      </c>
      <c r="I99" s="69">
        <v>0</v>
      </c>
      <c r="J99" s="70">
        <v>0</v>
      </c>
      <c r="K99" s="69">
        <v>0</v>
      </c>
      <c r="L99" s="70">
        <v>0</v>
      </c>
      <c r="M99" s="69">
        <v>0</v>
      </c>
      <c r="N99" s="70">
        <v>0</v>
      </c>
      <c r="O99" s="69">
        <v>0</v>
      </c>
      <c r="P99" s="69">
        <v>0</v>
      </c>
      <c r="Q99" s="83">
        <f t="shared" si="15"/>
        <v>12000</v>
      </c>
      <c r="R99" s="69">
        <f t="shared" si="16"/>
        <v>12000</v>
      </c>
      <c r="S99" s="69">
        <f t="shared" si="17"/>
        <v>0</v>
      </c>
      <c r="T99" s="69">
        <f t="shared" si="18"/>
        <v>0</v>
      </c>
      <c r="U99" s="69">
        <f t="shared" si="19"/>
        <v>0</v>
      </c>
    </row>
    <row r="100" spans="1:21" hidden="1" x14ac:dyDescent="0.2">
      <c r="A100" s="68" t="s">
        <v>154</v>
      </c>
      <c r="B100" s="68" t="s">
        <v>157</v>
      </c>
      <c r="C100" s="84">
        <v>10</v>
      </c>
      <c r="D100" s="68" t="s">
        <v>220</v>
      </c>
      <c r="E100" s="69">
        <v>0</v>
      </c>
      <c r="F100" s="70">
        <v>0</v>
      </c>
      <c r="G100" s="69">
        <v>0</v>
      </c>
      <c r="H100" s="70">
        <v>0</v>
      </c>
      <c r="I100" s="69">
        <v>52528</v>
      </c>
      <c r="J100" s="70">
        <v>0</v>
      </c>
      <c r="K100" s="69">
        <v>0</v>
      </c>
      <c r="L100" s="70">
        <v>0</v>
      </c>
      <c r="M100" s="69">
        <v>0</v>
      </c>
      <c r="N100" s="70">
        <v>0</v>
      </c>
      <c r="O100" s="69">
        <v>0</v>
      </c>
      <c r="P100" s="69">
        <v>0</v>
      </c>
      <c r="Q100" s="83">
        <f t="shared" si="15"/>
        <v>52528</v>
      </c>
      <c r="R100" s="69">
        <f t="shared" si="16"/>
        <v>0</v>
      </c>
      <c r="S100" s="69">
        <f t="shared" si="17"/>
        <v>52528</v>
      </c>
      <c r="T100" s="69">
        <f t="shared" si="18"/>
        <v>0</v>
      </c>
      <c r="U100" s="69">
        <f t="shared" si="19"/>
        <v>0</v>
      </c>
    </row>
    <row r="101" spans="1:21" hidden="1" x14ac:dyDescent="0.2">
      <c r="A101" s="68" t="s">
        <v>154</v>
      </c>
      <c r="B101" s="68" t="s">
        <v>157</v>
      </c>
      <c r="C101" s="84">
        <v>10</v>
      </c>
      <c r="D101" s="68" t="s">
        <v>221</v>
      </c>
      <c r="E101" s="69">
        <v>0</v>
      </c>
      <c r="F101" s="70">
        <v>0</v>
      </c>
      <c r="G101" s="69">
        <v>0</v>
      </c>
      <c r="H101" s="70">
        <v>0</v>
      </c>
      <c r="I101" s="69">
        <v>15520</v>
      </c>
      <c r="J101" s="70">
        <v>0</v>
      </c>
      <c r="K101" s="69">
        <v>0</v>
      </c>
      <c r="L101" s="70">
        <v>0</v>
      </c>
      <c r="M101" s="69">
        <v>0</v>
      </c>
      <c r="N101" s="70">
        <v>0</v>
      </c>
      <c r="O101" s="69">
        <v>0</v>
      </c>
      <c r="P101" s="69">
        <v>0</v>
      </c>
      <c r="Q101" s="83">
        <f t="shared" si="15"/>
        <v>15520</v>
      </c>
      <c r="R101" s="69">
        <f t="shared" si="16"/>
        <v>0</v>
      </c>
      <c r="S101" s="69">
        <f t="shared" si="17"/>
        <v>15520</v>
      </c>
      <c r="T101" s="69">
        <f t="shared" si="18"/>
        <v>0</v>
      </c>
      <c r="U101" s="69">
        <f t="shared" si="19"/>
        <v>0</v>
      </c>
    </row>
    <row r="102" spans="1:21" hidden="1" x14ac:dyDescent="0.2">
      <c r="A102" s="68" t="s">
        <v>154</v>
      </c>
      <c r="B102" s="68" t="s">
        <v>157</v>
      </c>
      <c r="C102" s="84">
        <v>10</v>
      </c>
      <c r="D102" s="68" t="s">
        <v>124</v>
      </c>
      <c r="E102" s="69">
        <v>0</v>
      </c>
      <c r="F102" s="70">
        <v>0</v>
      </c>
      <c r="G102" s="69">
        <v>0</v>
      </c>
      <c r="H102" s="70">
        <v>0</v>
      </c>
      <c r="I102" s="69">
        <v>0</v>
      </c>
      <c r="J102" s="70">
        <v>0</v>
      </c>
      <c r="K102" s="69">
        <v>0</v>
      </c>
      <c r="L102" s="70">
        <v>36000</v>
      </c>
      <c r="M102" s="69">
        <v>0</v>
      </c>
      <c r="N102" s="70">
        <v>0</v>
      </c>
      <c r="O102" s="69">
        <v>0</v>
      </c>
      <c r="P102" s="69">
        <v>0</v>
      </c>
      <c r="Q102" s="83">
        <f t="shared" si="15"/>
        <v>36000</v>
      </c>
      <c r="R102" s="69">
        <f t="shared" si="16"/>
        <v>0</v>
      </c>
      <c r="S102" s="69">
        <f t="shared" si="17"/>
        <v>0</v>
      </c>
      <c r="T102" s="69">
        <f t="shared" si="18"/>
        <v>36000</v>
      </c>
      <c r="U102" s="69">
        <f t="shared" si="19"/>
        <v>0</v>
      </c>
    </row>
    <row r="103" spans="1:21" hidden="1" x14ac:dyDescent="0.2">
      <c r="A103" s="68" t="s">
        <v>147</v>
      </c>
      <c r="B103" s="68" t="s">
        <v>157</v>
      </c>
      <c r="C103" s="84">
        <v>10</v>
      </c>
      <c r="D103" s="68" t="s">
        <v>68</v>
      </c>
      <c r="E103" s="69">
        <v>0</v>
      </c>
      <c r="F103" s="70">
        <v>0</v>
      </c>
      <c r="G103" s="69">
        <v>0</v>
      </c>
      <c r="H103" s="70">
        <v>0</v>
      </c>
      <c r="I103" s="69">
        <v>0</v>
      </c>
      <c r="J103" s="70">
        <v>0</v>
      </c>
      <c r="K103" s="69">
        <v>0</v>
      </c>
      <c r="L103" s="70">
        <v>65294</v>
      </c>
      <c r="M103" s="69">
        <v>0</v>
      </c>
      <c r="N103" s="70">
        <v>0</v>
      </c>
      <c r="O103" s="69">
        <v>0</v>
      </c>
      <c r="P103" s="69">
        <v>0</v>
      </c>
      <c r="Q103" s="83">
        <f t="shared" si="15"/>
        <v>65294</v>
      </c>
      <c r="R103" s="69">
        <f t="shared" si="16"/>
        <v>0</v>
      </c>
      <c r="S103" s="69">
        <f t="shared" si="17"/>
        <v>0</v>
      </c>
      <c r="T103" s="69">
        <f t="shared" si="18"/>
        <v>65294</v>
      </c>
      <c r="U103" s="69">
        <f t="shared" si="19"/>
        <v>0</v>
      </c>
    </row>
    <row r="104" spans="1:21" hidden="1" x14ac:dyDescent="0.2">
      <c r="A104" s="68" t="s">
        <v>154</v>
      </c>
      <c r="B104" s="68" t="s">
        <v>157</v>
      </c>
      <c r="C104" s="84">
        <v>11</v>
      </c>
      <c r="D104" s="68" t="s">
        <v>108</v>
      </c>
      <c r="E104" s="69">
        <v>0</v>
      </c>
      <c r="F104" s="70">
        <v>0</v>
      </c>
      <c r="G104" s="69">
        <v>0</v>
      </c>
      <c r="H104" s="70">
        <v>19761</v>
      </c>
      <c r="I104" s="69">
        <v>3088</v>
      </c>
      <c r="J104" s="70">
        <v>0</v>
      </c>
      <c r="K104" s="69">
        <v>0</v>
      </c>
      <c r="L104" s="70">
        <v>0</v>
      </c>
      <c r="M104" s="69">
        <v>0</v>
      </c>
      <c r="N104" s="70">
        <v>0</v>
      </c>
      <c r="O104" s="69">
        <v>0</v>
      </c>
      <c r="P104" s="69">
        <v>0</v>
      </c>
      <c r="Q104" s="83">
        <f t="shared" si="15"/>
        <v>22849</v>
      </c>
      <c r="R104" s="69">
        <f t="shared" si="16"/>
        <v>0</v>
      </c>
      <c r="S104" s="69">
        <f t="shared" si="17"/>
        <v>22849</v>
      </c>
      <c r="T104" s="69">
        <f t="shared" si="18"/>
        <v>0</v>
      </c>
      <c r="U104" s="69">
        <f t="shared" si="19"/>
        <v>0</v>
      </c>
    </row>
    <row r="105" spans="1:21" hidden="1" x14ac:dyDescent="0.2">
      <c r="A105" s="68" t="s">
        <v>147</v>
      </c>
      <c r="B105" s="68" t="s">
        <v>157</v>
      </c>
      <c r="C105" s="84">
        <v>11</v>
      </c>
      <c r="D105" s="68" t="s">
        <v>37</v>
      </c>
      <c r="E105" s="69">
        <v>0</v>
      </c>
      <c r="F105" s="70">
        <v>0</v>
      </c>
      <c r="G105" s="69">
        <v>0</v>
      </c>
      <c r="H105" s="70">
        <v>0</v>
      </c>
      <c r="I105" s="69">
        <v>0</v>
      </c>
      <c r="J105" s="70">
        <v>75</v>
      </c>
      <c r="K105" s="69">
        <v>0</v>
      </c>
      <c r="L105" s="70">
        <v>0</v>
      </c>
      <c r="M105" s="69">
        <v>3766</v>
      </c>
      <c r="N105" s="70">
        <v>0</v>
      </c>
      <c r="O105" s="69">
        <v>0</v>
      </c>
      <c r="P105" s="69">
        <v>0</v>
      </c>
      <c r="Q105" s="83">
        <f t="shared" si="15"/>
        <v>3841</v>
      </c>
      <c r="R105" s="69">
        <f t="shared" si="16"/>
        <v>0</v>
      </c>
      <c r="S105" s="69">
        <f t="shared" si="17"/>
        <v>75</v>
      </c>
      <c r="T105" s="69">
        <f t="shared" si="18"/>
        <v>3766</v>
      </c>
      <c r="U105" s="69">
        <f t="shared" si="19"/>
        <v>0</v>
      </c>
    </row>
    <row r="106" spans="1:21" x14ac:dyDescent="0.2">
      <c r="A106" s="68" t="s">
        <v>147</v>
      </c>
      <c r="B106" s="68" t="s">
        <v>159</v>
      </c>
      <c r="C106" s="84">
        <v>11</v>
      </c>
      <c r="D106" s="68" t="s">
        <v>77</v>
      </c>
      <c r="E106" s="69">
        <v>0</v>
      </c>
      <c r="F106" s="70">
        <v>0</v>
      </c>
      <c r="G106" s="69">
        <v>150000</v>
      </c>
      <c r="H106" s="70">
        <v>0</v>
      </c>
      <c r="I106" s="69">
        <v>0</v>
      </c>
      <c r="J106" s="70">
        <v>0</v>
      </c>
      <c r="K106" s="69">
        <v>0</v>
      </c>
      <c r="L106" s="70">
        <v>0</v>
      </c>
      <c r="M106" s="69">
        <v>0</v>
      </c>
      <c r="N106" s="70">
        <v>0</v>
      </c>
      <c r="O106" s="69">
        <v>0</v>
      </c>
      <c r="P106" s="69">
        <v>0</v>
      </c>
      <c r="Q106" s="83">
        <f t="shared" si="15"/>
        <v>150000</v>
      </c>
      <c r="R106" s="69">
        <f t="shared" si="16"/>
        <v>150000</v>
      </c>
      <c r="S106" s="69">
        <f t="shared" si="17"/>
        <v>0</v>
      </c>
      <c r="T106" s="69">
        <f t="shared" si="18"/>
        <v>0</v>
      </c>
      <c r="U106" s="69">
        <f t="shared" si="19"/>
        <v>0</v>
      </c>
    </row>
    <row r="107" spans="1:21" x14ac:dyDescent="0.2">
      <c r="A107" s="68" t="s">
        <v>154</v>
      </c>
      <c r="B107" s="68" t="s">
        <v>159</v>
      </c>
      <c r="C107" s="84">
        <v>11</v>
      </c>
      <c r="D107" s="68" t="s">
        <v>133</v>
      </c>
      <c r="E107" s="69">
        <v>0</v>
      </c>
      <c r="F107" s="70">
        <v>14220</v>
      </c>
      <c r="G107" s="69">
        <v>149569</v>
      </c>
      <c r="H107" s="70">
        <v>0</v>
      </c>
      <c r="I107" s="69">
        <v>0</v>
      </c>
      <c r="J107" s="70">
        <v>0</v>
      </c>
      <c r="K107" s="69">
        <v>0</v>
      </c>
      <c r="L107" s="70">
        <v>0</v>
      </c>
      <c r="M107" s="69">
        <v>0</v>
      </c>
      <c r="N107" s="70">
        <v>0</v>
      </c>
      <c r="O107" s="69">
        <v>0</v>
      </c>
      <c r="P107" s="69">
        <v>11550</v>
      </c>
      <c r="Q107" s="83">
        <f t="shared" si="15"/>
        <v>175339</v>
      </c>
      <c r="R107" s="69">
        <f t="shared" si="16"/>
        <v>163789</v>
      </c>
      <c r="S107" s="69">
        <f t="shared" si="17"/>
        <v>0</v>
      </c>
      <c r="T107" s="69">
        <f t="shared" si="18"/>
        <v>0</v>
      </c>
      <c r="U107" s="69">
        <f t="shared" si="19"/>
        <v>11550</v>
      </c>
    </row>
    <row r="108" spans="1:21" hidden="1" x14ac:dyDescent="0.2">
      <c r="A108" s="68" t="s">
        <v>154</v>
      </c>
      <c r="B108" s="68" t="s">
        <v>157</v>
      </c>
      <c r="C108" s="84">
        <v>12</v>
      </c>
      <c r="D108" s="68" t="s">
        <v>119</v>
      </c>
      <c r="E108" s="69">
        <v>0</v>
      </c>
      <c r="F108" s="70">
        <v>1646</v>
      </c>
      <c r="G108" s="69">
        <v>0</v>
      </c>
      <c r="H108" s="70">
        <v>8478</v>
      </c>
      <c r="I108" s="69">
        <v>4832.25</v>
      </c>
      <c r="J108" s="70">
        <v>0</v>
      </c>
      <c r="K108" s="69">
        <v>0</v>
      </c>
      <c r="L108" s="70">
        <v>0</v>
      </c>
      <c r="M108" s="69">
        <v>0</v>
      </c>
      <c r="N108" s="70">
        <v>0</v>
      </c>
      <c r="O108" s="69">
        <v>6443</v>
      </c>
      <c r="P108" s="69">
        <v>3870</v>
      </c>
      <c r="Q108" s="83">
        <f t="shared" si="15"/>
        <v>25269.25</v>
      </c>
      <c r="R108" s="69">
        <f t="shared" si="16"/>
        <v>1646</v>
      </c>
      <c r="S108" s="69">
        <f t="shared" si="17"/>
        <v>13310.25</v>
      </c>
      <c r="T108" s="69">
        <f t="shared" si="18"/>
        <v>0</v>
      </c>
      <c r="U108" s="69">
        <f t="shared" si="19"/>
        <v>10313</v>
      </c>
    </row>
    <row r="109" spans="1:21" hidden="1" x14ac:dyDescent="0.2">
      <c r="A109" s="68" t="s">
        <v>154</v>
      </c>
      <c r="B109" s="68" t="s">
        <v>157</v>
      </c>
      <c r="C109" s="84">
        <v>12</v>
      </c>
      <c r="D109" s="68" t="s">
        <v>120</v>
      </c>
      <c r="E109" s="69">
        <v>0</v>
      </c>
      <c r="F109" s="70">
        <v>0</v>
      </c>
      <c r="G109" s="69">
        <v>0</v>
      </c>
      <c r="H109" s="70">
        <v>7340</v>
      </c>
      <c r="I109" s="69">
        <v>2960</v>
      </c>
      <c r="J109" s="70">
        <v>0</v>
      </c>
      <c r="K109" s="69">
        <v>0</v>
      </c>
      <c r="L109" s="70">
        <v>0</v>
      </c>
      <c r="M109" s="69">
        <v>0</v>
      </c>
      <c r="N109" s="70">
        <v>0</v>
      </c>
      <c r="O109" s="69">
        <v>0</v>
      </c>
      <c r="P109" s="69">
        <v>0</v>
      </c>
      <c r="Q109" s="83">
        <f t="shared" si="15"/>
        <v>10300</v>
      </c>
      <c r="R109" s="69">
        <f t="shared" si="16"/>
        <v>0</v>
      </c>
      <c r="S109" s="69">
        <f t="shared" si="17"/>
        <v>10300</v>
      </c>
      <c r="T109" s="69">
        <f t="shared" si="18"/>
        <v>0</v>
      </c>
      <c r="U109" s="69">
        <f t="shared" si="19"/>
        <v>0</v>
      </c>
    </row>
    <row r="110" spans="1:21" hidden="1" x14ac:dyDescent="0.2">
      <c r="A110" s="68" t="s">
        <v>147</v>
      </c>
      <c r="B110" s="68" t="s">
        <v>157</v>
      </c>
      <c r="C110" s="84">
        <v>12</v>
      </c>
      <c r="D110" s="68" t="s">
        <v>59</v>
      </c>
      <c r="E110" s="69">
        <v>0</v>
      </c>
      <c r="F110" s="70">
        <v>0</v>
      </c>
      <c r="G110" s="69">
        <v>0</v>
      </c>
      <c r="H110" s="70">
        <v>0</v>
      </c>
      <c r="I110" s="69">
        <v>0</v>
      </c>
      <c r="J110" s="70">
        <v>33344</v>
      </c>
      <c r="K110" s="69">
        <v>4366</v>
      </c>
      <c r="L110" s="70">
        <v>3884</v>
      </c>
      <c r="M110" s="69">
        <v>4719</v>
      </c>
      <c r="N110" s="70">
        <v>4066</v>
      </c>
      <c r="O110" s="69">
        <v>0</v>
      </c>
      <c r="P110" s="69">
        <v>0</v>
      </c>
      <c r="Q110" s="83">
        <f t="shared" si="15"/>
        <v>50379</v>
      </c>
      <c r="R110" s="69">
        <f t="shared" si="16"/>
        <v>0</v>
      </c>
      <c r="S110" s="69">
        <f t="shared" si="17"/>
        <v>33344</v>
      </c>
      <c r="T110" s="69">
        <f t="shared" si="18"/>
        <v>12969</v>
      </c>
      <c r="U110" s="69">
        <f t="shared" si="19"/>
        <v>4066</v>
      </c>
    </row>
    <row r="111" spans="1:21" hidden="1" x14ac:dyDescent="0.2">
      <c r="A111" s="68" t="s">
        <v>147</v>
      </c>
      <c r="B111" s="68" t="s">
        <v>157</v>
      </c>
      <c r="C111" s="84">
        <v>12</v>
      </c>
      <c r="D111" s="68" t="s">
        <v>60</v>
      </c>
      <c r="E111" s="69">
        <v>3391</v>
      </c>
      <c r="F111" s="70">
        <v>0</v>
      </c>
      <c r="G111" s="69">
        <v>0</v>
      </c>
      <c r="H111" s="70">
        <v>0</v>
      </c>
      <c r="I111" s="69">
        <v>0</v>
      </c>
      <c r="J111" s="70">
        <v>0</v>
      </c>
      <c r="K111" s="69">
        <v>0</v>
      </c>
      <c r="L111" s="70">
        <v>0</v>
      </c>
      <c r="M111" s="69">
        <v>0</v>
      </c>
      <c r="N111" s="70">
        <v>0</v>
      </c>
      <c r="O111" s="69">
        <v>0</v>
      </c>
      <c r="P111" s="69">
        <v>0</v>
      </c>
      <c r="Q111" s="83">
        <f t="shared" si="15"/>
        <v>3391</v>
      </c>
      <c r="R111" s="69">
        <f t="shared" si="16"/>
        <v>3391</v>
      </c>
      <c r="S111" s="69">
        <f t="shared" si="17"/>
        <v>0</v>
      </c>
      <c r="T111" s="69">
        <f t="shared" si="18"/>
        <v>0</v>
      </c>
      <c r="U111" s="69">
        <f t="shared" si="19"/>
        <v>0</v>
      </c>
    </row>
    <row r="112" spans="1:21" hidden="1" x14ac:dyDescent="0.2">
      <c r="A112" s="68" t="s">
        <v>154</v>
      </c>
      <c r="B112" s="68" t="s">
        <v>157</v>
      </c>
      <c r="C112" s="84">
        <v>13</v>
      </c>
      <c r="D112" s="68" t="s">
        <v>109</v>
      </c>
      <c r="E112" s="69">
        <v>0</v>
      </c>
      <c r="F112" s="70">
        <v>6195</v>
      </c>
      <c r="G112" s="69">
        <v>0</v>
      </c>
      <c r="H112" s="70">
        <v>0</v>
      </c>
      <c r="I112" s="69">
        <v>2500</v>
      </c>
      <c r="J112" s="70">
        <v>0</v>
      </c>
      <c r="K112" s="69">
        <v>0</v>
      </c>
      <c r="L112" s="70">
        <v>0</v>
      </c>
      <c r="M112" s="69">
        <v>0</v>
      </c>
      <c r="N112" s="70">
        <v>5472</v>
      </c>
      <c r="O112" s="69">
        <v>0</v>
      </c>
      <c r="P112" s="69">
        <v>0</v>
      </c>
      <c r="Q112" s="83">
        <f t="shared" si="15"/>
        <v>14167</v>
      </c>
      <c r="R112" s="69">
        <f t="shared" si="16"/>
        <v>6195</v>
      </c>
      <c r="S112" s="69">
        <f t="shared" si="17"/>
        <v>2500</v>
      </c>
      <c r="T112" s="69">
        <f t="shared" si="18"/>
        <v>0</v>
      </c>
      <c r="U112" s="69">
        <f t="shared" si="19"/>
        <v>5472</v>
      </c>
    </row>
    <row r="113" spans="1:21" hidden="1" x14ac:dyDescent="0.2">
      <c r="A113" s="68" t="s">
        <v>147</v>
      </c>
      <c r="B113" s="68" t="s">
        <v>157</v>
      </c>
      <c r="C113" s="84">
        <v>13</v>
      </c>
      <c r="D113" s="68" t="s">
        <v>38</v>
      </c>
      <c r="E113" s="69">
        <v>0</v>
      </c>
      <c r="F113" s="70">
        <v>0</v>
      </c>
      <c r="G113" s="69">
        <v>0</v>
      </c>
      <c r="H113" s="70">
        <v>0</v>
      </c>
      <c r="I113" s="69">
        <v>1000</v>
      </c>
      <c r="J113" s="70">
        <v>540</v>
      </c>
      <c r="K113" s="69">
        <v>3115</v>
      </c>
      <c r="L113" s="70">
        <v>3080</v>
      </c>
      <c r="M113" s="69">
        <v>0</v>
      </c>
      <c r="N113" s="70">
        <v>15</v>
      </c>
      <c r="O113" s="69">
        <v>0</v>
      </c>
      <c r="P113" s="69">
        <v>0</v>
      </c>
      <c r="Q113" s="83">
        <f t="shared" si="15"/>
        <v>7750</v>
      </c>
      <c r="R113" s="69">
        <f t="shared" si="16"/>
        <v>0</v>
      </c>
      <c r="S113" s="69">
        <f t="shared" si="17"/>
        <v>1540</v>
      </c>
      <c r="T113" s="69">
        <f t="shared" si="18"/>
        <v>6195</v>
      </c>
      <c r="U113" s="69">
        <f t="shared" si="19"/>
        <v>15</v>
      </c>
    </row>
    <row r="114" spans="1:21" hidden="1" x14ac:dyDescent="0.2">
      <c r="A114" s="68" t="s">
        <v>154</v>
      </c>
      <c r="B114" s="68" t="s">
        <v>157</v>
      </c>
      <c r="C114" s="84">
        <v>13</v>
      </c>
      <c r="D114" s="68" t="s">
        <v>202</v>
      </c>
      <c r="E114" s="69">
        <v>0</v>
      </c>
      <c r="F114" s="70">
        <v>0</v>
      </c>
      <c r="G114" s="69">
        <v>0</v>
      </c>
      <c r="H114" s="70">
        <v>0</v>
      </c>
      <c r="I114" s="69">
        <v>0</v>
      </c>
      <c r="J114" s="70">
        <v>0</v>
      </c>
      <c r="K114" s="69">
        <v>0</v>
      </c>
      <c r="L114" s="70">
        <v>0</v>
      </c>
      <c r="M114" s="69">
        <v>0</v>
      </c>
      <c r="N114" s="70">
        <v>0</v>
      </c>
      <c r="O114" s="69">
        <v>0</v>
      </c>
      <c r="P114" s="69">
        <v>2715</v>
      </c>
      <c r="Q114" s="83">
        <f t="shared" si="15"/>
        <v>2715</v>
      </c>
      <c r="R114" s="69">
        <f t="shared" si="16"/>
        <v>0</v>
      </c>
      <c r="S114" s="69">
        <f t="shared" si="17"/>
        <v>0</v>
      </c>
      <c r="T114" s="69">
        <f t="shared" si="18"/>
        <v>0</v>
      </c>
      <c r="U114" s="69">
        <f t="shared" si="19"/>
        <v>2715</v>
      </c>
    </row>
    <row r="115" spans="1:21" hidden="1" x14ac:dyDescent="0.2">
      <c r="A115" s="68" t="s">
        <v>147</v>
      </c>
      <c r="B115" s="68" t="s">
        <v>162</v>
      </c>
      <c r="C115" s="84">
        <v>14</v>
      </c>
      <c r="D115" s="68" t="s">
        <v>27</v>
      </c>
      <c r="E115" s="69">
        <v>0</v>
      </c>
      <c r="F115" s="70">
        <v>0</v>
      </c>
      <c r="G115" s="69">
        <v>0</v>
      </c>
      <c r="H115" s="70">
        <v>0</v>
      </c>
      <c r="I115" s="69">
        <v>0</v>
      </c>
      <c r="J115" s="70">
        <v>0</v>
      </c>
      <c r="K115" s="69">
        <v>7200</v>
      </c>
      <c r="L115" s="70">
        <v>0</v>
      </c>
      <c r="M115" s="69">
        <v>0</v>
      </c>
      <c r="N115" s="70">
        <v>0</v>
      </c>
      <c r="O115" s="69">
        <v>0</v>
      </c>
      <c r="P115" s="69">
        <v>0</v>
      </c>
      <c r="Q115" s="83">
        <f t="shared" si="15"/>
        <v>7200</v>
      </c>
      <c r="R115" s="69">
        <f t="shared" si="16"/>
        <v>0</v>
      </c>
      <c r="S115" s="69">
        <f t="shared" si="17"/>
        <v>0</v>
      </c>
      <c r="T115" s="69">
        <f t="shared" si="18"/>
        <v>7200</v>
      </c>
      <c r="U115" s="69">
        <f t="shared" si="19"/>
        <v>0</v>
      </c>
    </row>
    <row r="116" spans="1:21" hidden="1" x14ac:dyDescent="0.2">
      <c r="A116" s="68" t="s">
        <v>154</v>
      </c>
      <c r="B116" s="68" t="s">
        <v>157</v>
      </c>
      <c r="C116" s="84">
        <v>15</v>
      </c>
      <c r="D116" s="68" t="s">
        <v>206</v>
      </c>
      <c r="E116" s="69">
        <v>0</v>
      </c>
      <c r="F116" s="70">
        <v>0</v>
      </c>
      <c r="G116" s="69">
        <v>0</v>
      </c>
      <c r="H116" s="70">
        <v>0</v>
      </c>
      <c r="I116" s="69">
        <v>0</v>
      </c>
      <c r="J116" s="70">
        <v>0</v>
      </c>
      <c r="K116" s="69">
        <v>0</v>
      </c>
      <c r="L116" s="70">
        <v>0</v>
      </c>
      <c r="M116" s="69">
        <v>0</v>
      </c>
      <c r="N116" s="70">
        <v>6680</v>
      </c>
      <c r="O116" s="69">
        <v>0</v>
      </c>
      <c r="P116" s="69">
        <v>0</v>
      </c>
      <c r="Q116" s="83">
        <f t="shared" si="15"/>
        <v>6680</v>
      </c>
      <c r="R116" s="69">
        <f t="shared" si="16"/>
        <v>0</v>
      </c>
      <c r="S116" s="69">
        <f t="shared" si="17"/>
        <v>0</v>
      </c>
      <c r="T116" s="69">
        <f t="shared" si="18"/>
        <v>0</v>
      </c>
      <c r="U116" s="69">
        <f t="shared" si="19"/>
        <v>6680</v>
      </c>
    </row>
    <row r="117" spans="1:21" hidden="1" x14ac:dyDescent="0.2">
      <c r="A117" s="68" t="s">
        <v>147</v>
      </c>
      <c r="B117" s="68" t="s">
        <v>157</v>
      </c>
      <c r="C117" s="84">
        <v>16</v>
      </c>
      <c r="D117" s="68" t="s">
        <v>43</v>
      </c>
      <c r="E117" s="69">
        <v>0</v>
      </c>
      <c r="F117" s="70">
        <v>0</v>
      </c>
      <c r="G117" s="69">
        <v>0</v>
      </c>
      <c r="H117" s="70">
        <v>0</v>
      </c>
      <c r="I117" s="69">
        <v>0</v>
      </c>
      <c r="J117" s="70">
        <v>0</v>
      </c>
      <c r="K117" s="69">
        <v>100641</v>
      </c>
      <c r="L117" s="70">
        <v>0</v>
      </c>
      <c r="M117" s="69">
        <v>0</v>
      </c>
      <c r="N117" s="70">
        <v>0</v>
      </c>
      <c r="O117" s="69">
        <v>0</v>
      </c>
      <c r="P117" s="69">
        <v>0</v>
      </c>
      <c r="Q117" s="83">
        <f t="shared" si="15"/>
        <v>100641</v>
      </c>
      <c r="R117" s="69">
        <f t="shared" si="16"/>
        <v>0</v>
      </c>
      <c r="S117" s="69">
        <f t="shared" si="17"/>
        <v>0</v>
      </c>
      <c r="T117" s="69">
        <f t="shared" si="18"/>
        <v>100641</v>
      </c>
      <c r="U117" s="69">
        <f t="shared" si="19"/>
        <v>0</v>
      </c>
    </row>
    <row r="118" spans="1:21" hidden="1" x14ac:dyDescent="0.2">
      <c r="A118" s="68" t="s">
        <v>154</v>
      </c>
      <c r="B118" s="68" t="s">
        <v>157</v>
      </c>
      <c r="C118" s="84">
        <v>17</v>
      </c>
      <c r="D118" s="68" t="s">
        <v>203</v>
      </c>
      <c r="E118" s="69">
        <v>0</v>
      </c>
      <c r="F118" s="70">
        <v>0</v>
      </c>
      <c r="G118" s="69">
        <v>0</v>
      </c>
      <c r="H118" s="70">
        <v>0</v>
      </c>
      <c r="I118" s="69">
        <v>0</v>
      </c>
      <c r="J118" s="70">
        <v>0</v>
      </c>
      <c r="K118" s="69">
        <v>0</v>
      </c>
      <c r="L118" s="70">
        <v>0</v>
      </c>
      <c r="M118" s="69">
        <v>0</v>
      </c>
      <c r="N118" s="70">
        <v>0</v>
      </c>
      <c r="O118" s="69">
        <v>7297</v>
      </c>
      <c r="P118" s="69">
        <v>3500</v>
      </c>
      <c r="Q118" s="83">
        <f t="shared" si="15"/>
        <v>10797</v>
      </c>
      <c r="R118" s="69">
        <f t="shared" si="16"/>
        <v>0</v>
      </c>
      <c r="S118" s="69">
        <f t="shared" si="17"/>
        <v>0</v>
      </c>
      <c r="T118" s="69">
        <f t="shared" si="18"/>
        <v>0</v>
      </c>
      <c r="U118" s="69">
        <f t="shared" si="19"/>
        <v>10797</v>
      </c>
    </row>
    <row r="119" spans="1:21" hidden="1" x14ac:dyDescent="0.2">
      <c r="A119" s="68" t="s">
        <v>147</v>
      </c>
      <c r="B119" s="68" t="s">
        <v>157</v>
      </c>
      <c r="C119" s="84">
        <v>17</v>
      </c>
      <c r="D119" s="68" t="s">
        <v>44</v>
      </c>
      <c r="E119" s="69">
        <v>0</v>
      </c>
      <c r="F119" s="70">
        <v>0</v>
      </c>
      <c r="G119" s="69">
        <v>0</v>
      </c>
      <c r="H119" s="70">
        <v>0</v>
      </c>
      <c r="I119" s="69">
        <v>0</v>
      </c>
      <c r="J119" s="70">
        <v>13394</v>
      </c>
      <c r="K119" s="69">
        <v>0</v>
      </c>
      <c r="L119" s="70">
        <v>9000</v>
      </c>
      <c r="M119" s="69">
        <v>7875</v>
      </c>
      <c r="N119" s="70">
        <v>1580</v>
      </c>
      <c r="O119" s="69">
        <v>6500</v>
      </c>
      <c r="P119" s="69">
        <v>0</v>
      </c>
      <c r="Q119" s="83">
        <f t="shared" si="15"/>
        <v>38349</v>
      </c>
      <c r="R119" s="69">
        <f t="shared" si="16"/>
        <v>0</v>
      </c>
      <c r="S119" s="69">
        <f t="shared" si="17"/>
        <v>13394</v>
      </c>
      <c r="T119" s="69">
        <f t="shared" si="18"/>
        <v>16875</v>
      </c>
      <c r="U119" s="69">
        <f t="shared" si="19"/>
        <v>8080</v>
      </c>
    </row>
    <row r="120" spans="1:21" hidden="1" x14ac:dyDescent="0.2">
      <c r="A120" s="68" t="s">
        <v>147</v>
      </c>
      <c r="B120" s="68" t="s">
        <v>157</v>
      </c>
      <c r="C120" s="84">
        <v>18</v>
      </c>
      <c r="D120" s="68" t="s">
        <v>49</v>
      </c>
      <c r="E120" s="69">
        <v>0</v>
      </c>
      <c r="F120" s="70">
        <v>0</v>
      </c>
      <c r="G120" s="69">
        <v>300</v>
      </c>
      <c r="H120" s="70">
        <v>0</v>
      </c>
      <c r="I120" s="69">
        <v>0</v>
      </c>
      <c r="J120" s="70">
        <v>53</v>
      </c>
      <c r="K120" s="69">
        <v>300</v>
      </c>
      <c r="L120" s="70">
        <v>0</v>
      </c>
      <c r="M120" s="69">
        <v>0</v>
      </c>
      <c r="N120" s="70">
        <v>0</v>
      </c>
      <c r="O120" s="69">
        <v>0</v>
      </c>
      <c r="P120" s="69">
        <v>0</v>
      </c>
      <c r="Q120" s="83">
        <f t="shared" si="15"/>
        <v>653</v>
      </c>
      <c r="R120" s="69">
        <f t="shared" si="16"/>
        <v>300</v>
      </c>
      <c r="S120" s="69">
        <f t="shared" si="17"/>
        <v>53</v>
      </c>
      <c r="T120" s="69">
        <f t="shared" si="18"/>
        <v>300</v>
      </c>
      <c r="U120" s="69">
        <f t="shared" si="19"/>
        <v>0</v>
      </c>
    </row>
    <row r="121" spans="1:21" hidden="1" x14ac:dyDescent="0.2">
      <c r="A121" s="68" t="s">
        <v>154</v>
      </c>
      <c r="B121" s="68" t="s">
        <v>157</v>
      </c>
      <c r="C121" s="84">
        <v>18</v>
      </c>
      <c r="D121" s="68" t="s">
        <v>113</v>
      </c>
      <c r="E121" s="69">
        <v>12000</v>
      </c>
      <c r="F121" s="70">
        <v>7500</v>
      </c>
      <c r="G121" s="69">
        <v>0</v>
      </c>
      <c r="H121" s="70">
        <v>0</v>
      </c>
      <c r="I121" s="69">
        <v>3700</v>
      </c>
      <c r="J121" s="70">
        <v>0</v>
      </c>
      <c r="K121" s="69">
        <v>0</v>
      </c>
      <c r="L121" s="70">
        <v>0</v>
      </c>
      <c r="M121" s="69">
        <v>0</v>
      </c>
      <c r="N121" s="70">
        <v>0</v>
      </c>
      <c r="O121" s="69">
        <v>0</v>
      </c>
      <c r="P121" s="69">
        <v>0</v>
      </c>
      <c r="Q121" s="83">
        <f t="shared" si="15"/>
        <v>23200</v>
      </c>
      <c r="R121" s="69">
        <f t="shared" si="16"/>
        <v>19500</v>
      </c>
      <c r="S121" s="69">
        <f t="shared" si="17"/>
        <v>3700</v>
      </c>
      <c r="T121" s="69">
        <f t="shared" si="18"/>
        <v>0</v>
      </c>
      <c r="U121" s="69">
        <f t="shared" si="19"/>
        <v>0</v>
      </c>
    </row>
    <row r="122" spans="1:21" hidden="1" x14ac:dyDescent="0.2">
      <c r="A122" s="68" t="s">
        <v>147</v>
      </c>
      <c r="B122" s="68" t="s">
        <v>157</v>
      </c>
      <c r="C122" s="84">
        <v>18</v>
      </c>
      <c r="D122" s="68" t="s">
        <v>48</v>
      </c>
      <c r="E122" s="69">
        <v>0</v>
      </c>
      <c r="F122" s="70">
        <v>0</v>
      </c>
      <c r="G122" s="69">
        <v>14550</v>
      </c>
      <c r="H122" s="70">
        <v>0</v>
      </c>
      <c r="I122" s="69">
        <v>0</v>
      </c>
      <c r="J122" s="70">
        <v>0</v>
      </c>
      <c r="K122" s="69">
        <v>0</v>
      </c>
      <c r="L122" s="70">
        <v>0</v>
      </c>
      <c r="M122" s="69">
        <v>0</v>
      </c>
      <c r="N122" s="70">
        <v>0</v>
      </c>
      <c r="O122" s="69">
        <v>0</v>
      </c>
      <c r="P122" s="69">
        <v>0</v>
      </c>
      <c r="Q122" s="83">
        <f t="shared" si="15"/>
        <v>14550</v>
      </c>
      <c r="R122" s="69">
        <f t="shared" si="16"/>
        <v>14550</v>
      </c>
      <c r="S122" s="69">
        <f t="shared" si="17"/>
        <v>0</v>
      </c>
      <c r="T122" s="69">
        <f t="shared" si="18"/>
        <v>0</v>
      </c>
      <c r="U122" s="69">
        <f t="shared" si="19"/>
        <v>0</v>
      </c>
    </row>
    <row r="123" spans="1:21" hidden="1" x14ac:dyDescent="0.2">
      <c r="A123" s="68" t="s">
        <v>147</v>
      </c>
      <c r="B123" s="68" t="s">
        <v>157</v>
      </c>
      <c r="C123" s="84">
        <v>18</v>
      </c>
      <c r="D123" s="68" t="s">
        <v>80</v>
      </c>
      <c r="E123" s="69">
        <v>9020</v>
      </c>
      <c r="F123" s="70">
        <v>0</v>
      </c>
      <c r="G123" s="69">
        <v>0</v>
      </c>
      <c r="H123" s="70">
        <v>0</v>
      </c>
      <c r="I123" s="69">
        <v>0</v>
      </c>
      <c r="J123" s="70">
        <v>0</v>
      </c>
      <c r="K123" s="69">
        <v>0</v>
      </c>
      <c r="L123" s="70">
        <v>0</v>
      </c>
      <c r="M123" s="69">
        <v>0</v>
      </c>
      <c r="N123" s="70">
        <v>0</v>
      </c>
      <c r="O123" s="69">
        <v>0</v>
      </c>
      <c r="P123" s="69">
        <v>0</v>
      </c>
      <c r="Q123" s="83">
        <f t="shared" si="15"/>
        <v>9020</v>
      </c>
      <c r="R123" s="69">
        <f t="shared" si="16"/>
        <v>9020</v>
      </c>
      <c r="S123" s="69">
        <f t="shared" si="17"/>
        <v>0</v>
      </c>
      <c r="T123" s="69">
        <f t="shared" si="18"/>
        <v>0</v>
      </c>
      <c r="U123" s="69">
        <f t="shared" si="19"/>
        <v>0</v>
      </c>
    </row>
    <row r="124" spans="1:21" hidden="1" x14ac:dyDescent="0.2">
      <c r="A124" s="68" t="s">
        <v>154</v>
      </c>
      <c r="B124" s="68" t="s">
        <v>162</v>
      </c>
      <c r="C124" s="84">
        <v>19</v>
      </c>
      <c r="D124" s="68" t="s">
        <v>104</v>
      </c>
      <c r="E124" s="69">
        <v>0</v>
      </c>
      <c r="F124" s="70">
        <v>0</v>
      </c>
      <c r="G124" s="69">
        <v>0</v>
      </c>
      <c r="H124" s="70">
        <v>400</v>
      </c>
      <c r="I124" s="69">
        <v>0</v>
      </c>
      <c r="J124" s="70">
        <v>0</v>
      </c>
      <c r="K124" s="69">
        <v>0</v>
      </c>
      <c r="L124" s="70">
        <v>0</v>
      </c>
      <c r="M124" s="69">
        <v>0</v>
      </c>
      <c r="N124" s="70">
        <v>0</v>
      </c>
      <c r="O124" s="69">
        <v>0</v>
      </c>
      <c r="P124" s="69">
        <v>0</v>
      </c>
      <c r="Q124" s="83">
        <f t="shared" si="15"/>
        <v>400</v>
      </c>
      <c r="R124" s="69">
        <f t="shared" si="16"/>
        <v>0</v>
      </c>
      <c r="S124" s="69">
        <f t="shared" si="17"/>
        <v>400</v>
      </c>
      <c r="T124" s="69">
        <f t="shared" si="18"/>
        <v>0</v>
      </c>
      <c r="U124" s="69">
        <f t="shared" si="19"/>
        <v>0</v>
      </c>
    </row>
    <row r="125" spans="1:21" hidden="1" x14ac:dyDescent="0.2">
      <c r="A125" s="68" t="s">
        <v>147</v>
      </c>
      <c r="B125" s="68" t="s">
        <v>162</v>
      </c>
      <c r="C125" s="84">
        <v>19</v>
      </c>
      <c r="D125" s="68" t="s">
        <v>30</v>
      </c>
      <c r="E125" s="69">
        <v>0</v>
      </c>
      <c r="F125" s="70">
        <v>0</v>
      </c>
      <c r="G125" s="69">
        <v>0</v>
      </c>
      <c r="H125" s="70">
        <v>0</v>
      </c>
      <c r="I125" s="69">
        <v>0</v>
      </c>
      <c r="J125" s="70">
        <v>0</v>
      </c>
      <c r="K125" s="69">
        <v>0</v>
      </c>
      <c r="L125" s="70">
        <v>1000</v>
      </c>
      <c r="M125" s="69">
        <v>0</v>
      </c>
      <c r="N125" s="70">
        <v>0</v>
      </c>
      <c r="O125" s="69">
        <v>0</v>
      </c>
      <c r="P125" s="69">
        <v>0</v>
      </c>
      <c r="Q125" s="83">
        <f t="shared" si="15"/>
        <v>1000</v>
      </c>
      <c r="R125" s="69">
        <f t="shared" si="16"/>
        <v>0</v>
      </c>
      <c r="S125" s="69">
        <f t="shared" si="17"/>
        <v>0</v>
      </c>
      <c r="T125" s="69">
        <f t="shared" si="18"/>
        <v>1000</v>
      </c>
      <c r="U125" s="69">
        <f t="shared" si="19"/>
        <v>0</v>
      </c>
    </row>
    <row r="126" spans="1:21" hidden="1" x14ac:dyDescent="0.2">
      <c r="A126" s="68" t="s">
        <v>147</v>
      </c>
      <c r="B126" s="68" t="s">
        <v>157</v>
      </c>
      <c r="C126" s="84">
        <v>19</v>
      </c>
      <c r="D126" s="68" t="s">
        <v>51</v>
      </c>
      <c r="E126" s="69">
        <v>0</v>
      </c>
      <c r="F126" s="70">
        <v>0</v>
      </c>
      <c r="G126" s="69">
        <v>0</v>
      </c>
      <c r="H126" s="70">
        <v>0</v>
      </c>
      <c r="I126" s="69">
        <v>0</v>
      </c>
      <c r="J126" s="70">
        <v>0</v>
      </c>
      <c r="K126" s="69">
        <v>13500</v>
      </c>
      <c r="L126" s="70">
        <v>10000</v>
      </c>
      <c r="M126" s="69">
        <v>0</v>
      </c>
      <c r="N126" s="70">
        <v>0</v>
      </c>
      <c r="O126" s="69">
        <v>0</v>
      </c>
      <c r="P126" s="69">
        <v>0</v>
      </c>
      <c r="Q126" s="83">
        <f t="shared" si="15"/>
        <v>23500</v>
      </c>
      <c r="R126" s="69">
        <f t="shared" si="16"/>
        <v>0</v>
      </c>
      <c r="S126" s="69">
        <f t="shared" si="17"/>
        <v>0</v>
      </c>
      <c r="T126" s="69">
        <f t="shared" si="18"/>
        <v>23500</v>
      </c>
      <c r="U126" s="69">
        <f t="shared" si="19"/>
        <v>0</v>
      </c>
    </row>
    <row r="127" spans="1:21" hidden="1" x14ac:dyDescent="0.2">
      <c r="A127" s="68" t="s">
        <v>154</v>
      </c>
      <c r="B127" s="68" t="s">
        <v>157</v>
      </c>
      <c r="C127" s="84">
        <v>19</v>
      </c>
      <c r="D127" s="68" t="s">
        <v>114</v>
      </c>
      <c r="E127" s="69">
        <v>0</v>
      </c>
      <c r="F127" s="70">
        <v>0</v>
      </c>
      <c r="G127" s="69">
        <v>0</v>
      </c>
      <c r="H127" s="70">
        <v>15000</v>
      </c>
      <c r="I127" s="69">
        <v>0</v>
      </c>
      <c r="J127" s="70">
        <v>0</v>
      </c>
      <c r="K127" s="69">
        <v>0</v>
      </c>
      <c r="L127" s="70">
        <v>0</v>
      </c>
      <c r="M127" s="69">
        <v>0</v>
      </c>
      <c r="N127" s="70">
        <v>0</v>
      </c>
      <c r="O127" s="69">
        <v>0</v>
      </c>
      <c r="P127" s="69">
        <v>0</v>
      </c>
      <c r="Q127" s="83">
        <f t="shared" si="15"/>
        <v>15000</v>
      </c>
      <c r="R127" s="69">
        <f t="shared" si="16"/>
        <v>0</v>
      </c>
      <c r="S127" s="69">
        <f t="shared" si="17"/>
        <v>15000</v>
      </c>
      <c r="T127" s="69">
        <f t="shared" si="18"/>
        <v>0</v>
      </c>
      <c r="U127" s="69">
        <f t="shared" si="19"/>
        <v>0</v>
      </c>
    </row>
    <row r="128" spans="1:21" hidden="1" x14ac:dyDescent="0.2">
      <c r="A128" s="68" t="s">
        <v>154</v>
      </c>
      <c r="B128" s="68" t="s">
        <v>157</v>
      </c>
      <c r="C128" s="84">
        <v>20</v>
      </c>
      <c r="D128" s="68" t="s">
        <v>118</v>
      </c>
      <c r="E128" s="69">
        <v>0</v>
      </c>
      <c r="F128" s="70">
        <v>0</v>
      </c>
      <c r="G128" s="69">
        <v>0</v>
      </c>
      <c r="H128" s="70">
        <v>120</v>
      </c>
      <c r="I128" s="69">
        <v>0</v>
      </c>
      <c r="J128" s="70">
        <v>0</v>
      </c>
      <c r="K128" s="69">
        <v>0</v>
      </c>
      <c r="L128" s="70">
        <v>0</v>
      </c>
      <c r="M128" s="69">
        <v>0</v>
      </c>
      <c r="N128" s="70">
        <v>0</v>
      </c>
      <c r="O128" s="69">
        <v>0</v>
      </c>
      <c r="P128" s="69">
        <v>0</v>
      </c>
      <c r="Q128" s="83">
        <f t="shared" si="15"/>
        <v>120</v>
      </c>
      <c r="R128" s="69">
        <f t="shared" si="16"/>
        <v>0</v>
      </c>
      <c r="S128" s="69">
        <f t="shared" si="17"/>
        <v>120</v>
      </c>
      <c r="T128" s="69">
        <f t="shared" si="18"/>
        <v>0</v>
      </c>
      <c r="U128" s="69">
        <f t="shared" si="19"/>
        <v>0</v>
      </c>
    </row>
    <row r="129" spans="1:21" hidden="1" x14ac:dyDescent="0.2">
      <c r="A129" s="68" t="s">
        <v>147</v>
      </c>
      <c r="B129" s="68" t="s">
        <v>157</v>
      </c>
      <c r="C129" s="84">
        <v>20</v>
      </c>
      <c r="D129" s="68" t="s">
        <v>54</v>
      </c>
      <c r="E129" s="69">
        <v>0</v>
      </c>
      <c r="F129" s="70">
        <v>0</v>
      </c>
      <c r="G129" s="69">
        <v>5550</v>
      </c>
      <c r="H129" s="70">
        <v>0</v>
      </c>
      <c r="I129" s="69">
        <v>0</v>
      </c>
      <c r="J129" s="70">
        <v>300</v>
      </c>
      <c r="K129" s="69">
        <v>0</v>
      </c>
      <c r="L129" s="70">
        <v>0</v>
      </c>
      <c r="M129" s="69">
        <v>0</v>
      </c>
      <c r="N129" s="70">
        <v>0</v>
      </c>
      <c r="O129" s="69">
        <v>0</v>
      </c>
      <c r="P129" s="69">
        <v>0</v>
      </c>
      <c r="Q129" s="83">
        <f t="shared" si="15"/>
        <v>5850</v>
      </c>
      <c r="R129" s="69">
        <f t="shared" si="16"/>
        <v>5550</v>
      </c>
      <c r="S129" s="69">
        <f t="shared" si="17"/>
        <v>300</v>
      </c>
      <c r="T129" s="69">
        <f t="shared" si="18"/>
        <v>0</v>
      </c>
      <c r="U129" s="69">
        <f t="shared" si="19"/>
        <v>0</v>
      </c>
    </row>
    <row r="130" spans="1:21" hidden="1" x14ac:dyDescent="0.2">
      <c r="A130" s="68" t="s">
        <v>147</v>
      </c>
      <c r="B130" s="68" t="s">
        <v>157</v>
      </c>
      <c r="C130" s="84">
        <v>20</v>
      </c>
      <c r="D130" s="68" t="s">
        <v>55</v>
      </c>
      <c r="E130" s="69">
        <v>3565</v>
      </c>
      <c r="F130" s="70">
        <v>0</v>
      </c>
      <c r="G130" s="69">
        <v>0</v>
      </c>
      <c r="H130" s="70">
        <v>0</v>
      </c>
      <c r="I130" s="69">
        <v>0</v>
      </c>
      <c r="J130" s="70">
        <v>0</v>
      </c>
      <c r="K130" s="69">
        <v>0</v>
      </c>
      <c r="L130" s="70">
        <v>0</v>
      </c>
      <c r="M130" s="69">
        <v>0</v>
      </c>
      <c r="N130" s="70">
        <v>0</v>
      </c>
      <c r="O130" s="69">
        <v>0</v>
      </c>
      <c r="P130" s="69">
        <v>0</v>
      </c>
      <c r="Q130" s="83">
        <f t="shared" ref="Q130:Q139" si="20">SUM(E130:P130)</f>
        <v>3565</v>
      </c>
      <c r="R130" s="69">
        <f t="shared" ref="R130:R139" si="21">SUM(E130:G130)</f>
        <v>3565</v>
      </c>
      <c r="S130" s="69">
        <f t="shared" ref="S130:S139" si="22">SUM(H130:J130)</f>
        <v>0</v>
      </c>
      <c r="T130" s="69">
        <f t="shared" ref="T130:T139" si="23">SUM(K130:M130)</f>
        <v>0</v>
      </c>
      <c r="U130" s="69">
        <f t="shared" ref="U130:U139" si="24">SUM(N130:P130)</f>
        <v>0</v>
      </c>
    </row>
    <row r="131" spans="1:21" hidden="1" x14ac:dyDescent="0.2">
      <c r="A131" s="68" t="s">
        <v>154</v>
      </c>
      <c r="B131" s="68" t="s">
        <v>157</v>
      </c>
      <c r="C131" s="84">
        <v>20</v>
      </c>
      <c r="D131" s="68" t="s">
        <v>207</v>
      </c>
      <c r="E131" s="69">
        <v>0</v>
      </c>
      <c r="F131" s="70">
        <v>0</v>
      </c>
      <c r="G131" s="69">
        <v>0</v>
      </c>
      <c r="H131" s="70">
        <v>0</v>
      </c>
      <c r="I131" s="69">
        <v>0</v>
      </c>
      <c r="J131" s="70">
        <v>0</v>
      </c>
      <c r="K131" s="69">
        <v>0</v>
      </c>
      <c r="L131" s="70">
        <v>0</v>
      </c>
      <c r="M131" s="69">
        <v>0</v>
      </c>
      <c r="N131" s="70">
        <v>0</v>
      </c>
      <c r="O131" s="69">
        <v>835</v>
      </c>
      <c r="P131" s="69">
        <v>0</v>
      </c>
      <c r="Q131" s="83">
        <f t="shared" si="20"/>
        <v>835</v>
      </c>
      <c r="R131" s="69">
        <f t="shared" si="21"/>
        <v>0</v>
      </c>
      <c r="S131" s="69">
        <f t="shared" si="22"/>
        <v>0</v>
      </c>
      <c r="T131" s="69">
        <f t="shared" si="23"/>
        <v>0</v>
      </c>
      <c r="U131" s="69">
        <f t="shared" si="24"/>
        <v>835</v>
      </c>
    </row>
    <row r="132" spans="1:21" hidden="1" x14ac:dyDescent="0.2">
      <c r="A132" s="68" t="s">
        <v>147</v>
      </c>
      <c r="B132" s="68" t="s">
        <v>157</v>
      </c>
      <c r="C132" s="84">
        <v>20</v>
      </c>
      <c r="D132" s="68" t="s">
        <v>64</v>
      </c>
      <c r="E132" s="69">
        <v>0</v>
      </c>
      <c r="F132" s="70">
        <v>0</v>
      </c>
      <c r="G132" s="69">
        <v>0</v>
      </c>
      <c r="H132" s="70">
        <v>0</v>
      </c>
      <c r="I132" s="69">
        <v>0</v>
      </c>
      <c r="J132" s="70">
        <v>0</v>
      </c>
      <c r="K132" s="69">
        <v>9520</v>
      </c>
      <c r="L132" s="70">
        <v>0</v>
      </c>
      <c r="M132" s="69">
        <v>0</v>
      </c>
      <c r="N132" s="70">
        <v>0</v>
      </c>
      <c r="O132" s="69">
        <v>0</v>
      </c>
      <c r="P132" s="69">
        <v>0</v>
      </c>
      <c r="Q132" s="83">
        <f t="shared" si="20"/>
        <v>9520</v>
      </c>
      <c r="R132" s="69">
        <f t="shared" si="21"/>
        <v>0</v>
      </c>
      <c r="S132" s="69">
        <f t="shared" si="22"/>
        <v>0</v>
      </c>
      <c r="T132" s="69">
        <f t="shared" si="23"/>
        <v>9520</v>
      </c>
      <c r="U132" s="69">
        <f t="shared" si="24"/>
        <v>0</v>
      </c>
    </row>
    <row r="133" spans="1:21" hidden="1" x14ac:dyDescent="0.2">
      <c r="A133" s="68" t="s">
        <v>147</v>
      </c>
      <c r="B133" s="68" t="s">
        <v>157</v>
      </c>
      <c r="C133" s="84">
        <v>20</v>
      </c>
      <c r="D133" s="68" t="s">
        <v>65</v>
      </c>
      <c r="E133" s="69">
        <v>0</v>
      </c>
      <c r="F133" s="70">
        <v>0</v>
      </c>
      <c r="G133" s="69">
        <v>0</v>
      </c>
      <c r="H133" s="70">
        <v>0</v>
      </c>
      <c r="I133" s="69">
        <v>0</v>
      </c>
      <c r="J133" s="70">
        <v>2843</v>
      </c>
      <c r="K133" s="69">
        <v>0</v>
      </c>
      <c r="L133" s="70">
        <v>1000</v>
      </c>
      <c r="M133" s="69">
        <v>0</v>
      </c>
      <c r="N133" s="70">
        <v>0</v>
      </c>
      <c r="O133" s="69">
        <v>0</v>
      </c>
      <c r="P133" s="69">
        <v>0</v>
      </c>
      <c r="Q133" s="83">
        <f t="shared" si="20"/>
        <v>3843</v>
      </c>
      <c r="R133" s="69">
        <f t="shared" si="21"/>
        <v>0</v>
      </c>
      <c r="S133" s="69">
        <f t="shared" si="22"/>
        <v>2843</v>
      </c>
      <c r="T133" s="69">
        <f t="shared" si="23"/>
        <v>1000</v>
      </c>
      <c r="U133" s="69">
        <f t="shared" si="24"/>
        <v>0</v>
      </c>
    </row>
    <row r="134" spans="1:21" hidden="1" x14ac:dyDescent="0.2">
      <c r="A134" s="68" t="s">
        <v>154</v>
      </c>
      <c r="B134" s="68" t="s">
        <v>157</v>
      </c>
      <c r="C134" s="84">
        <v>20</v>
      </c>
      <c r="D134" s="68" t="s">
        <v>83</v>
      </c>
      <c r="E134" s="69">
        <v>0</v>
      </c>
      <c r="F134" s="70">
        <v>0</v>
      </c>
      <c r="G134" s="69">
        <v>0</v>
      </c>
      <c r="H134" s="70">
        <v>0</v>
      </c>
      <c r="I134" s="69">
        <v>0</v>
      </c>
      <c r="J134" s="70">
        <v>27809</v>
      </c>
      <c r="K134" s="69">
        <v>0</v>
      </c>
      <c r="L134" s="70">
        <v>0</v>
      </c>
      <c r="M134" s="69">
        <v>0</v>
      </c>
      <c r="N134" s="70">
        <v>0</v>
      </c>
      <c r="O134" s="69">
        <v>0</v>
      </c>
      <c r="P134" s="69">
        <v>0</v>
      </c>
      <c r="Q134" s="83">
        <f t="shared" si="20"/>
        <v>27809</v>
      </c>
      <c r="R134" s="69">
        <f t="shared" si="21"/>
        <v>0</v>
      </c>
      <c r="S134" s="69">
        <f t="shared" si="22"/>
        <v>27809</v>
      </c>
      <c r="T134" s="69">
        <f t="shared" si="23"/>
        <v>0</v>
      </c>
      <c r="U134" s="69">
        <f t="shared" si="24"/>
        <v>0</v>
      </c>
    </row>
    <row r="135" spans="1:21" hidden="1" x14ac:dyDescent="0.2">
      <c r="A135" s="68" t="s">
        <v>154</v>
      </c>
      <c r="B135" s="68" t="s">
        <v>157</v>
      </c>
      <c r="C135" s="84">
        <v>21</v>
      </c>
      <c r="D135" s="68" t="s">
        <v>204</v>
      </c>
      <c r="E135" s="69">
        <v>0</v>
      </c>
      <c r="F135" s="70">
        <v>0</v>
      </c>
      <c r="G135" s="69">
        <v>0</v>
      </c>
      <c r="H135" s="70">
        <v>0</v>
      </c>
      <c r="I135" s="69">
        <v>0</v>
      </c>
      <c r="J135" s="70">
        <v>0</v>
      </c>
      <c r="K135" s="69">
        <v>0</v>
      </c>
      <c r="L135" s="70">
        <v>0</v>
      </c>
      <c r="M135" s="69">
        <v>0</v>
      </c>
      <c r="N135" s="70">
        <v>0</v>
      </c>
      <c r="O135" s="69">
        <v>0</v>
      </c>
      <c r="P135" s="69">
        <v>80</v>
      </c>
      <c r="Q135" s="83">
        <f t="shared" si="20"/>
        <v>80</v>
      </c>
      <c r="R135" s="69">
        <f t="shared" si="21"/>
        <v>0</v>
      </c>
      <c r="S135" s="69">
        <f t="shared" si="22"/>
        <v>0</v>
      </c>
      <c r="T135" s="69">
        <f t="shared" si="23"/>
        <v>0</v>
      </c>
      <c r="U135" s="69">
        <f t="shared" si="24"/>
        <v>80</v>
      </c>
    </row>
    <row r="136" spans="1:21" hidden="1" x14ac:dyDescent="0.2">
      <c r="A136" s="68" t="s">
        <v>154</v>
      </c>
      <c r="B136" s="68" t="s">
        <v>157</v>
      </c>
      <c r="C136" s="84">
        <v>22</v>
      </c>
      <c r="D136" s="68" t="s">
        <v>123</v>
      </c>
      <c r="E136" s="69">
        <v>0</v>
      </c>
      <c r="F136" s="70">
        <v>4321</v>
      </c>
      <c r="G136" s="69">
        <v>0</v>
      </c>
      <c r="H136" s="70">
        <v>2490</v>
      </c>
      <c r="I136" s="69">
        <v>2382</v>
      </c>
      <c r="J136" s="70">
        <v>0</v>
      </c>
      <c r="K136" s="69">
        <v>0</v>
      </c>
      <c r="L136" s="70">
        <v>0</v>
      </c>
      <c r="M136" s="69">
        <v>0</v>
      </c>
      <c r="N136" s="70">
        <v>0</v>
      </c>
      <c r="O136" s="69">
        <v>1727</v>
      </c>
      <c r="P136" s="69">
        <v>2061</v>
      </c>
      <c r="Q136" s="83">
        <f t="shared" si="20"/>
        <v>12981</v>
      </c>
      <c r="R136" s="69">
        <f t="shared" si="21"/>
        <v>4321</v>
      </c>
      <c r="S136" s="69">
        <f t="shared" si="22"/>
        <v>4872</v>
      </c>
      <c r="T136" s="69">
        <f t="shared" si="23"/>
        <v>0</v>
      </c>
      <c r="U136" s="69">
        <f t="shared" si="24"/>
        <v>3788</v>
      </c>
    </row>
    <row r="137" spans="1:21" hidden="1" x14ac:dyDescent="0.2">
      <c r="A137" s="68" t="s">
        <v>147</v>
      </c>
      <c r="B137" s="68" t="s">
        <v>157</v>
      </c>
      <c r="C137" s="84">
        <v>22</v>
      </c>
      <c r="D137" s="68" t="s">
        <v>66</v>
      </c>
      <c r="E137" s="69">
        <v>0</v>
      </c>
      <c r="F137" s="70">
        <v>0</v>
      </c>
      <c r="G137" s="69">
        <v>992</v>
      </c>
      <c r="H137" s="70">
        <v>0</v>
      </c>
      <c r="I137" s="69">
        <v>0</v>
      </c>
      <c r="J137" s="70">
        <v>1930</v>
      </c>
      <c r="K137" s="69">
        <v>2130</v>
      </c>
      <c r="L137" s="70">
        <v>1550</v>
      </c>
      <c r="M137" s="69">
        <v>2769</v>
      </c>
      <c r="N137" s="70">
        <v>1622</v>
      </c>
      <c r="O137" s="69">
        <v>0</v>
      </c>
      <c r="P137" s="69">
        <v>0</v>
      </c>
      <c r="Q137" s="83">
        <f t="shared" si="20"/>
        <v>10993</v>
      </c>
      <c r="R137" s="69">
        <f t="shared" si="21"/>
        <v>992</v>
      </c>
      <c r="S137" s="69">
        <f t="shared" si="22"/>
        <v>1930</v>
      </c>
      <c r="T137" s="69">
        <f t="shared" si="23"/>
        <v>6449</v>
      </c>
      <c r="U137" s="69">
        <f t="shared" si="24"/>
        <v>1622</v>
      </c>
    </row>
    <row r="138" spans="1:21" hidden="1" x14ac:dyDescent="0.2">
      <c r="A138" s="68" t="s">
        <v>147</v>
      </c>
      <c r="B138" s="68" t="s">
        <v>157</v>
      </c>
      <c r="C138" s="84">
        <v>22</v>
      </c>
      <c r="D138" s="68" t="s">
        <v>67</v>
      </c>
      <c r="E138" s="69">
        <v>6806</v>
      </c>
      <c r="F138" s="70">
        <v>0</v>
      </c>
      <c r="G138" s="69">
        <v>0</v>
      </c>
      <c r="H138" s="70">
        <v>0</v>
      </c>
      <c r="I138" s="69">
        <v>0</v>
      </c>
      <c r="J138" s="70">
        <v>0</v>
      </c>
      <c r="K138" s="69">
        <v>0</v>
      </c>
      <c r="L138" s="70">
        <v>0</v>
      </c>
      <c r="M138" s="69">
        <v>0</v>
      </c>
      <c r="N138" s="70">
        <v>0</v>
      </c>
      <c r="O138" s="69">
        <v>0</v>
      </c>
      <c r="P138" s="69">
        <v>0</v>
      </c>
      <c r="Q138" s="83">
        <f t="shared" si="20"/>
        <v>6806</v>
      </c>
      <c r="R138" s="69">
        <f t="shared" si="21"/>
        <v>6806</v>
      </c>
      <c r="S138" s="69">
        <f t="shared" si="22"/>
        <v>0</v>
      </c>
      <c r="T138" s="69">
        <f t="shared" si="23"/>
        <v>0</v>
      </c>
      <c r="U138" s="69">
        <f t="shared" si="24"/>
        <v>0</v>
      </c>
    </row>
    <row r="139" spans="1:21" hidden="1" x14ac:dyDescent="0.2">
      <c r="A139" s="85"/>
      <c r="B139" s="85"/>
      <c r="C139" s="84"/>
      <c r="D139" s="85"/>
      <c r="E139" s="83">
        <f t="shared" ref="E139:P139" si="25">SUM(E2:E138)</f>
        <v>293495</v>
      </c>
      <c r="F139" s="86">
        <f t="shared" si="25"/>
        <v>279479.06</v>
      </c>
      <c r="G139" s="83">
        <f t="shared" si="25"/>
        <v>711757</v>
      </c>
      <c r="H139" s="86">
        <f t="shared" si="25"/>
        <v>455698</v>
      </c>
      <c r="I139" s="83">
        <f t="shared" si="25"/>
        <v>486275.25</v>
      </c>
      <c r="J139" s="86">
        <f t="shared" si="25"/>
        <v>432412</v>
      </c>
      <c r="K139" s="83">
        <f t="shared" si="25"/>
        <v>466117</v>
      </c>
      <c r="L139" s="86">
        <f t="shared" si="25"/>
        <v>371421.77</v>
      </c>
      <c r="M139" s="83">
        <f t="shared" si="25"/>
        <v>335585</v>
      </c>
      <c r="N139" s="86">
        <f t="shared" si="25"/>
        <v>337628</v>
      </c>
      <c r="O139" s="83">
        <f t="shared" si="25"/>
        <v>304175</v>
      </c>
      <c r="P139" s="83">
        <f t="shared" si="25"/>
        <v>384435</v>
      </c>
      <c r="Q139" s="83">
        <f t="shared" si="20"/>
        <v>4858478.08</v>
      </c>
      <c r="R139" s="69">
        <f t="shared" si="21"/>
        <v>1284731.06</v>
      </c>
      <c r="S139" s="69">
        <f t="shared" si="22"/>
        <v>1374385.25</v>
      </c>
      <c r="T139" s="69">
        <f t="shared" si="23"/>
        <v>1173123.77</v>
      </c>
      <c r="U139" s="69">
        <f t="shared" si="24"/>
        <v>1026238</v>
      </c>
    </row>
    <row r="140" spans="1:21" x14ac:dyDescent="0.2">
      <c r="C140" s="87"/>
    </row>
    <row r="141" spans="1:21" x14ac:dyDescent="0.2">
      <c r="C141" s="87"/>
    </row>
    <row r="142" spans="1:21" x14ac:dyDescent="0.2">
      <c r="C142" s="87"/>
    </row>
    <row r="143" spans="1:21" x14ac:dyDescent="0.2">
      <c r="C143" s="87"/>
    </row>
    <row r="144" spans="1:21" x14ac:dyDescent="0.2">
      <c r="C144" s="87"/>
    </row>
    <row r="145" spans="3:3" x14ac:dyDescent="0.2">
      <c r="C145" s="87"/>
    </row>
    <row r="146" spans="3:3" x14ac:dyDescent="0.2">
      <c r="C146" s="87"/>
    </row>
  </sheetData>
  <autoFilter ref="A1:U139" xr:uid="{00000000-0009-0000-0000-000007000000}">
    <filterColumn colId="1">
      <filters>
        <filter val="SSP"/>
      </filters>
    </filterColumn>
    <sortState xmlns:xlrd2="http://schemas.microsoft.com/office/spreadsheetml/2017/richdata2" ref="A2:U139">
      <sortCondition ref="C1:C13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4"/>
  <sheetViews>
    <sheetView workbookViewId="0">
      <pane xSplit="16" ySplit="2" topLeftCell="Q3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1" max="1" width="13.125" customWidth="1"/>
    <col min="2" max="2" width="16.125" hidden="1" customWidth="1"/>
    <col min="3" max="9" width="10" hidden="1" customWidth="1"/>
    <col min="10" max="10" width="10.875" hidden="1" customWidth="1"/>
    <col min="11" max="16" width="10" hidden="1" customWidth="1"/>
    <col min="17" max="20" width="15.125" customWidth="1"/>
    <col min="21" max="21" width="9.875" bestFit="1" customWidth="1"/>
    <col min="22" max="22" width="9.375" bestFit="1" customWidth="1"/>
  </cols>
  <sheetData>
    <row r="1" spans="1:31" ht="15" x14ac:dyDescent="0.25">
      <c r="A1" s="54"/>
      <c r="B1" s="172" t="s">
        <v>155</v>
      </c>
      <c r="C1" s="172"/>
      <c r="D1" s="172"/>
      <c r="E1" s="172" t="s">
        <v>160</v>
      </c>
      <c r="F1" s="172"/>
      <c r="G1" s="172"/>
      <c r="H1" s="172" t="s">
        <v>156</v>
      </c>
      <c r="I1" s="172"/>
      <c r="J1" s="172"/>
      <c r="K1" s="172" t="s">
        <v>152</v>
      </c>
      <c r="L1" s="172"/>
      <c r="M1" s="172"/>
      <c r="N1" s="172" t="s">
        <v>158</v>
      </c>
      <c r="O1" s="172"/>
      <c r="P1" s="172"/>
      <c r="Q1" s="172" t="s">
        <v>81</v>
      </c>
      <c r="R1" s="172"/>
      <c r="S1" s="172"/>
      <c r="T1" s="63"/>
    </row>
    <row r="2" spans="1:31" ht="15" x14ac:dyDescent="0.25">
      <c r="A2" s="55" t="s">
        <v>174</v>
      </c>
      <c r="B2" s="55" t="s">
        <v>164</v>
      </c>
      <c r="C2" s="55" t="s">
        <v>165</v>
      </c>
      <c r="D2" s="55" t="s">
        <v>166</v>
      </c>
      <c r="E2" s="55" t="s">
        <v>164</v>
      </c>
      <c r="F2" s="55" t="s">
        <v>165</v>
      </c>
      <c r="G2" s="55" t="s">
        <v>166</v>
      </c>
      <c r="H2" s="55" t="s">
        <v>164</v>
      </c>
      <c r="I2" s="55" t="s">
        <v>165</v>
      </c>
      <c r="J2" s="55" t="s">
        <v>166</v>
      </c>
      <c r="K2" s="55" t="s">
        <v>164</v>
      </c>
      <c r="L2" s="55" t="s">
        <v>165</v>
      </c>
      <c r="M2" s="55" t="s">
        <v>166</v>
      </c>
      <c r="N2" s="55" t="s">
        <v>164</v>
      </c>
      <c r="O2" s="55" t="s">
        <v>165</v>
      </c>
      <c r="P2" s="55" t="s">
        <v>166</v>
      </c>
      <c r="Q2" s="59" t="s">
        <v>164</v>
      </c>
      <c r="R2" s="59" t="s">
        <v>165</v>
      </c>
      <c r="S2" s="59" t="s">
        <v>166</v>
      </c>
      <c r="T2" s="63" t="s">
        <v>190</v>
      </c>
      <c r="U2" s="59" t="s">
        <v>186</v>
      </c>
      <c r="V2" s="77" t="e">
        <f>SUM(U3:U51)</f>
        <v>#REF!</v>
      </c>
      <c r="X2" t="s">
        <v>166</v>
      </c>
      <c r="Z2" t="s">
        <v>190</v>
      </c>
      <c r="AB2" t="s">
        <v>165</v>
      </c>
      <c r="AD2" t="s">
        <v>164</v>
      </c>
    </row>
    <row r="3" spans="1:31" ht="15" x14ac:dyDescent="0.25">
      <c r="A3" s="56" t="s">
        <v>161</v>
      </c>
      <c r="B3" s="60">
        <v>0</v>
      </c>
      <c r="C3" s="60">
        <v>17500</v>
      </c>
      <c r="D3" s="60">
        <v>0</v>
      </c>
      <c r="E3" s="60">
        <v>35500</v>
      </c>
      <c r="F3" s="60">
        <v>21360</v>
      </c>
      <c r="G3" s="60">
        <v>0</v>
      </c>
      <c r="H3" s="60">
        <v>18500</v>
      </c>
      <c r="I3" s="60">
        <v>11500</v>
      </c>
      <c r="J3" s="60">
        <v>59340</v>
      </c>
      <c r="K3" s="60"/>
      <c r="L3" s="60"/>
      <c r="M3" s="60"/>
      <c r="N3" s="60"/>
      <c r="O3" s="60"/>
      <c r="P3" s="60"/>
      <c r="Q3" s="60">
        <v>54000</v>
      </c>
      <c r="R3" s="60">
        <v>50360</v>
      </c>
      <c r="S3" s="60">
        <v>59340</v>
      </c>
      <c r="T3" s="75">
        <v>38550</v>
      </c>
      <c r="U3" s="49" t="e">
        <f>SUM(Q3:T3)-#REF!</f>
        <v>#REF!</v>
      </c>
      <c r="X3">
        <v>59340</v>
      </c>
      <c r="Y3" s="49">
        <f>S3-X3</f>
        <v>0</v>
      </c>
      <c r="Z3">
        <v>38550</v>
      </c>
      <c r="AA3">
        <f>T3-Z3</f>
        <v>0</v>
      </c>
      <c r="AB3">
        <v>50360</v>
      </c>
      <c r="AC3" s="49">
        <f>R3-AB3</f>
        <v>0</v>
      </c>
      <c r="AD3">
        <v>54000</v>
      </c>
      <c r="AE3" s="49">
        <f>Q3-AD3</f>
        <v>0</v>
      </c>
    </row>
    <row r="4" spans="1:31" ht="15" x14ac:dyDescent="0.25">
      <c r="A4" s="57">
        <v>1</v>
      </c>
      <c r="B4" s="61">
        <v>0</v>
      </c>
      <c r="C4" s="61">
        <v>17500</v>
      </c>
      <c r="D4" s="61">
        <v>0</v>
      </c>
      <c r="E4" s="61">
        <v>33600</v>
      </c>
      <c r="F4" s="61">
        <v>16560</v>
      </c>
      <c r="G4" s="61">
        <v>0</v>
      </c>
      <c r="H4" s="61">
        <v>500</v>
      </c>
      <c r="I4" s="61">
        <v>11500</v>
      </c>
      <c r="J4" s="61">
        <v>34500</v>
      </c>
      <c r="K4" s="61"/>
      <c r="L4" s="61"/>
      <c r="M4" s="61"/>
      <c r="N4" s="61"/>
      <c r="O4" s="61"/>
      <c r="P4" s="61"/>
      <c r="Q4" s="61">
        <v>34100</v>
      </c>
      <c r="R4" s="61">
        <v>45560</v>
      </c>
      <c r="S4" s="61">
        <v>34500</v>
      </c>
      <c r="T4" s="76">
        <v>34500</v>
      </c>
      <c r="X4">
        <v>34500</v>
      </c>
      <c r="Y4" s="49">
        <f t="shared" ref="Y4:Y52" si="0">S4-X4</f>
        <v>0</v>
      </c>
      <c r="Z4">
        <v>34500</v>
      </c>
      <c r="AA4">
        <f t="shared" ref="AA4:AA52" si="1">T4-Z4</f>
        <v>0</v>
      </c>
      <c r="AB4">
        <v>45560</v>
      </c>
      <c r="AC4" s="49">
        <f t="shared" ref="AC4:AC52" si="2">R4-AB4</f>
        <v>0</v>
      </c>
      <c r="AD4">
        <v>34100</v>
      </c>
      <c r="AE4" s="49">
        <f t="shared" ref="AE4:AE52" si="3">Q4-AD4</f>
        <v>0</v>
      </c>
    </row>
    <row r="5" spans="1:31" ht="15" x14ac:dyDescent="0.25">
      <c r="A5" s="57">
        <v>2</v>
      </c>
      <c r="B5" s="61"/>
      <c r="C5" s="61"/>
      <c r="D5" s="61"/>
      <c r="E5" s="61">
        <v>1900</v>
      </c>
      <c r="F5" s="61">
        <v>4800</v>
      </c>
      <c r="G5" s="61">
        <v>0</v>
      </c>
      <c r="H5" s="61">
        <v>0</v>
      </c>
      <c r="I5" s="61">
        <v>0</v>
      </c>
      <c r="J5" s="61">
        <v>24840</v>
      </c>
      <c r="K5" s="61"/>
      <c r="L5" s="61"/>
      <c r="M5" s="61"/>
      <c r="N5" s="61"/>
      <c r="O5" s="61"/>
      <c r="P5" s="61"/>
      <c r="Q5" s="61">
        <v>1900</v>
      </c>
      <c r="R5" s="61">
        <v>4800</v>
      </c>
      <c r="S5" s="61">
        <v>24840</v>
      </c>
      <c r="T5" s="76">
        <v>4050</v>
      </c>
      <c r="X5">
        <v>24840</v>
      </c>
      <c r="Y5" s="49">
        <f t="shared" si="0"/>
        <v>0</v>
      </c>
      <c r="Z5">
        <v>4050</v>
      </c>
      <c r="AA5">
        <f t="shared" si="1"/>
        <v>0</v>
      </c>
      <c r="AB5">
        <v>4800</v>
      </c>
      <c r="AC5" s="49">
        <f t="shared" si="2"/>
        <v>0</v>
      </c>
      <c r="AD5">
        <v>1900</v>
      </c>
      <c r="AE5" s="49">
        <f t="shared" si="3"/>
        <v>0</v>
      </c>
    </row>
    <row r="6" spans="1:31" ht="15" x14ac:dyDescent="0.25">
      <c r="A6" s="57">
        <v>6</v>
      </c>
      <c r="B6" s="61"/>
      <c r="C6" s="61"/>
      <c r="D6" s="61"/>
      <c r="E6" s="61"/>
      <c r="F6" s="61"/>
      <c r="G6" s="61"/>
      <c r="H6" s="61">
        <v>18000</v>
      </c>
      <c r="I6" s="61">
        <v>0</v>
      </c>
      <c r="J6" s="61">
        <v>0</v>
      </c>
      <c r="K6" s="61"/>
      <c r="L6" s="61"/>
      <c r="M6" s="61"/>
      <c r="N6" s="61"/>
      <c r="O6" s="61"/>
      <c r="P6" s="61"/>
      <c r="Q6" s="61">
        <v>18000</v>
      </c>
      <c r="R6" s="61">
        <v>0</v>
      </c>
      <c r="S6" s="61">
        <v>0</v>
      </c>
      <c r="T6" s="76">
        <v>0</v>
      </c>
      <c r="X6">
        <v>0</v>
      </c>
      <c r="Y6" s="49">
        <f t="shared" si="0"/>
        <v>0</v>
      </c>
      <c r="Z6">
        <v>0</v>
      </c>
      <c r="AA6">
        <f t="shared" si="1"/>
        <v>0</v>
      </c>
      <c r="AB6">
        <v>0</v>
      </c>
      <c r="AC6" s="49">
        <f t="shared" si="2"/>
        <v>0</v>
      </c>
      <c r="AD6">
        <v>18000</v>
      </c>
      <c r="AE6" s="49">
        <f t="shared" si="3"/>
        <v>0</v>
      </c>
    </row>
    <row r="7" spans="1:31" ht="15" x14ac:dyDescent="0.25">
      <c r="A7" s="56" t="s">
        <v>162</v>
      </c>
      <c r="B7" s="60">
        <v>3000</v>
      </c>
      <c r="C7" s="60">
        <v>7933</v>
      </c>
      <c r="D7" s="60">
        <v>0</v>
      </c>
      <c r="E7" s="60"/>
      <c r="F7" s="60"/>
      <c r="G7" s="60"/>
      <c r="H7" s="60">
        <v>300</v>
      </c>
      <c r="I7" s="60">
        <v>11850</v>
      </c>
      <c r="J7" s="60">
        <v>40627</v>
      </c>
      <c r="K7" s="60"/>
      <c r="L7" s="60"/>
      <c r="M7" s="60"/>
      <c r="N7" s="60">
        <v>8720</v>
      </c>
      <c r="O7" s="60">
        <v>0</v>
      </c>
      <c r="P7" s="60">
        <v>6500</v>
      </c>
      <c r="Q7" s="60">
        <v>12020</v>
      </c>
      <c r="R7" s="60">
        <v>19783</v>
      </c>
      <c r="S7" s="60">
        <v>47127</v>
      </c>
      <c r="T7" s="75">
        <v>39543</v>
      </c>
      <c r="U7" s="49" t="e">
        <f>SUM(Q7:T7)-'Programme 3'!#REF!</f>
        <v>#REF!</v>
      </c>
      <c r="X7">
        <v>47127</v>
      </c>
      <c r="Y7" s="49">
        <f t="shared" si="0"/>
        <v>0</v>
      </c>
      <c r="Z7">
        <v>39543</v>
      </c>
      <c r="AA7">
        <f t="shared" si="1"/>
        <v>0</v>
      </c>
      <c r="AB7">
        <v>19783</v>
      </c>
      <c r="AC7" s="49">
        <f t="shared" si="2"/>
        <v>0</v>
      </c>
      <c r="AD7">
        <v>12020</v>
      </c>
      <c r="AE7" s="49">
        <f t="shared" si="3"/>
        <v>0</v>
      </c>
    </row>
    <row r="8" spans="1:31" ht="15" x14ac:dyDescent="0.25">
      <c r="A8" s="57">
        <v>1</v>
      </c>
      <c r="B8" s="61">
        <v>0</v>
      </c>
      <c r="C8" s="61">
        <v>1333</v>
      </c>
      <c r="D8" s="61">
        <v>0</v>
      </c>
      <c r="E8" s="61"/>
      <c r="F8" s="61"/>
      <c r="G8" s="61"/>
      <c r="H8" s="61">
        <v>0</v>
      </c>
      <c r="I8" s="61">
        <v>1125</v>
      </c>
      <c r="J8" s="61">
        <v>2903</v>
      </c>
      <c r="K8" s="61"/>
      <c r="L8" s="61"/>
      <c r="M8" s="61"/>
      <c r="N8" s="61"/>
      <c r="O8" s="61"/>
      <c r="P8" s="61"/>
      <c r="Q8" s="61">
        <v>0</v>
      </c>
      <c r="R8" s="61">
        <v>2458</v>
      </c>
      <c r="S8" s="61">
        <v>2903</v>
      </c>
      <c r="T8" s="76">
        <v>3042</v>
      </c>
      <c r="X8">
        <v>2903</v>
      </c>
      <c r="Y8" s="49">
        <f t="shared" si="0"/>
        <v>0</v>
      </c>
      <c r="Z8">
        <v>3042</v>
      </c>
      <c r="AA8">
        <f t="shared" si="1"/>
        <v>0</v>
      </c>
      <c r="AB8">
        <v>2458</v>
      </c>
      <c r="AC8" s="49">
        <f t="shared" si="2"/>
        <v>0</v>
      </c>
      <c r="AD8">
        <v>0</v>
      </c>
      <c r="AE8" s="49">
        <f t="shared" si="3"/>
        <v>0</v>
      </c>
    </row>
    <row r="9" spans="1:31" ht="15" x14ac:dyDescent="0.25">
      <c r="A9" s="57">
        <v>3</v>
      </c>
      <c r="B9" s="61">
        <v>3000</v>
      </c>
      <c r="C9" s="61">
        <v>3000</v>
      </c>
      <c r="D9" s="61">
        <v>0</v>
      </c>
      <c r="E9" s="61"/>
      <c r="F9" s="61"/>
      <c r="G9" s="61"/>
      <c r="H9" s="61">
        <v>0</v>
      </c>
      <c r="I9" s="61">
        <v>9125</v>
      </c>
      <c r="J9" s="61">
        <v>15538</v>
      </c>
      <c r="K9" s="61"/>
      <c r="L9" s="61"/>
      <c r="M9" s="61"/>
      <c r="N9" s="61">
        <v>6650</v>
      </c>
      <c r="O9" s="61">
        <v>0</v>
      </c>
      <c r="P9" s="61">
        <v>6500</v>
      </c>
      <c r="Q9" s="61">
        <v>9650</v>
      </c>
      <c r="R9" s="61">
        <v>12125</v>
      </c>
      <c r="S9" s="61">
        <v>22038</v>
      </c>
      <c r="T9" s="76">
        <v>27201</v>
      </c>
      <c r="X9">
        <v>22038</v>
      </c>
      <c r="Y9" s="49">
        <f t="shared" si="0"/>
        <v>0</v>
      </c>
      <c r="Z9">
        <v>27201</v>
      </c>
      <c r="AA9">
        <f t="shared" si="1"/>
        <v>0</v>
      </c>
      <c r="AB9">
        <v>12125</v>
      </c>
      <c r="AC9" s="49">
        <f t="shared" si="2"/>
        <v>0</v>
      </c>
      <c r="AD9">
        <v>9650</v>
      </c>
      <c r="AE9" s="49">
        <f t="shared" si="3"/>
        <v>0</v>
      </c>
    </row>
    <row r="10" spans="1:31" ht="15" x14ac:dyDescent="0.25">
      <c r="A10" s="57">
        <v>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>
        <v>1250</v>
      </c>
      <c r="O10" s="61">
        <v>0</v>
      </c>
      <c r="P10" s="61">
        <v>0</v>
      </c>
      <c r="Q10" s="61">
        <v>1250</v>
      </c>
      <c r="R10" s="61">
        <v>0</v>
      </c>
      <c r="S10" s="61">
        <v>0</v>
      </c>
      <c r="T10" s="76">
        <v>4500</v>
      </c>
      <c r="X10">
        <v>0</v>
      </c>
      <c r="Y10" s="49">
        <f t="shared" si="0"/>
        <v>0</v>
      </c>
      <c r="Z10">
        <v>4500</v>
      </c>
      <c r="AA10">
        <f t="shared" si="1"/>
        <v>0</v>
      </c>
      <c r="AB10">
        <v>0</v>
      </c>
      <c r="AC10" s="49">
        <f t="shared" si="2"/>
        <v>0</v>
      </c>
      <c r="AD10">
        <v>1250</v>
      </c>
      <c r="AE10" s="49">
        <f t="shared" si="3"/>
        <v>0</v>
      </c>
    </row>
    <row r="11" spans="1:31" ht="15" x14ac:dyDescent="0.25">
      <c r="A11" s="57">
        <v>8</v>
      </c>
      <c r="B11" s="61">
        <v>0</v>
      </c>
      <c r="C11" s="61">
        <v>3200</v>
      </c>
      <c r="D11" s="61">
        <v>0</v>
      </c>
      <c r="E11" s="61"/>
      <c r="F11" s="61"/>
      <c r="G11" s="61"/>
      <c r="H11" s="61">
        <v>300</v>
      </c>
      <c r="I11" s="61">
        <v>1600</v>
      </c>
      <c r="J11" s="61">
        <v>4300</v>
      </c>
      <c r="K11" s="61"/>
      <c r="L11" s="61"/>
      <c r="M11" s="61"/>
      <c r="N11" s="61">
        <v>820</v>
      </c>
      <c r="O11" s="61">
        <v>0</v>
      </c>
      <c r="P11" s="61">
        <v>0</v>
      </c>
      <c r="Q11" s="61">
        <v>1120</v>
      </c>
      <c r="R11" s="61">
        <v>4800</v>
      </c>
      <c r="S11" s="61">
        <v>4300</v>
      </c>
      <c r="T11" s="76">
        <v>4800</v>
      </c>
      <c r="X11">
        <v>4300</v>
      </c>
      <c r="Y11" s="49">
        <f t="shared" si="0"/>
        <v>0</v>
      </c>
      <c r="Z11">
        <v>4800</v>
      </c>
      <c r="AA11">
        <f t="shared" si="1"/>
        <v>0</v>
      </c>
      <c r="AB11">
        <v>4800</v>
      </c>
      <c r="AC11" s="49">
        <f t="shared" si="2"/>
        <v>0</v>
      </c>
      <c r="AD11">
        <v>1120</v>
      </c>
      <c r="AE11" s="49">
        <f t="shared" si="3"/>
        <v>0</v>
      </c>
    </row>
    <row r="12" spans="1:31" ht="15" x14ac:dyDescent="0.25">
      <c r="A12" s="57">
        <v>9</v>
      </c>
      <c r="B12" s="61"/>
      <c r="C12" s="61"/>
      <c r="D12" s="61"/>
      <c r="E12" s="61"/>
      <c r="F12" s="61"/>
      <c r="G12" s="61"/>
      <c r="H12" s="61">
        <v>0</v>
      </c>
      <c r="I12" s="61">
        <v>0</v>
      </c>
      <c r="J12" s="61">
        <v>9686</v>
      </c>
      <c r="K12" s="61"/>
      <c r="L12" s="61"/>
      <c r="M12" s="61"/>
      <c r="N12" s="61"/>
      <c r="O12" s="61"/>
      <c r="P12" s="61"/>
      <c r="Q12" s="61">
        <v>0</v>
      </c>
      <c r="R12" s="61">
        <v>0</v>
      </c>
      <c r="S12" s="61">
        <v>9686</v>
      </c>
      <c r="T12" s="76">
        <v>0</v>
      </c>
      <c r="X12">
        <v>9686</v>
      </c>
      <c r="Y12" s="49">
        <f t="shared" si="0"/>
        <v>0</v>
      </c>
      <c r="Z12">
        <v>0</v>
      </c>
      <c r="AA12">
        <f t="shared" si="1"/>
        <v>0</v>
      </c>
      <c r="AB12">
        <v>0</v>
      </c>
      <c r="AC12" s="49">
        <f t="shared" si="2"/>
        <v>0</v>
      </c>
      <c r="AD12">
        <v>0</v>
      </c>
      <c r="AE12" s="49">
        <f t="shared" si="3"/>
        <v>0</v>
      </c>
    </row>
    <row r="13" spans="1:31" ht="15" x14ac:dyDescent="0.25">
      <c r="A13" s="57">
        <v>14</v>
      </c>
      <c r="B13" s="61"/>
      <c r="C13" s="61"/>
      <c r="D13" s="61"/>
      <c r="E13" s="61"/>
      <c r="F13" s="61"/>
      <c r="G13" s="61"/>
      <c r="H13" s="61">
        <v>0</v>
      </c>
      <c r="I13" s="61">
        <v>0</v>
      </c>
      <c r="J13" s="61">
        <v>7200</v>
      </c>
      <c r="K13" s="61"/>
      <c r="L13" s="61"/>
      <c r="M13" s="61"/>
      <c r="N13" s="61"/>
      <c r="O13" s="61"/>
      <c r="P13" s="61"/>
      <c r="Q13" s="61">
        <v>0</v>
      </c>
      <c r="R13" s="61">
        <v>0</v>
      </c>
      <c r="S13" s="61">
        <v>7200</v>
      </c>
      <c r="T13" s="76">
        <v>0</v>
      </c>
      <c r="X13">
        <v>7200</v>
      </c>
      <c r="Y13" s="49">
        <f t="shared" si="0"/>
        <v>0</v>
      </c>
      <c r="Z13">
        <v>0</v>
      </c>
      <c r="AA13">
        <f t="shared" si="1"/>
        <v>0</v>
      </c>
      <c r="AB13">
        <v>0</v>
      </c>
      <c r="AC13" s="49">
        <f t="shared" si="2"/>
        <v>0</v>
      </c>
      <c r="AD13">
        <v>0</v>
      </c>
      <c r="AE13" s="49">
        <f t="shared" si="3"/>
        <v>0</v>
      </c>
    </row>
    <row r="14" spans="1:31" ht="15" x14ac:dyDescent="0.25">
      <c r="A14" s="57">
        <v>19</v>
      </c>
      <c r="B14" s="61">
        <v>0</v>
      </c>
      <c r="C14" s="61">
        <v>400</v>
      </c>
      <c r="D14" s="61">
        <v>0</v>
      </c>
      <c r="E14" s="61"/>
      <c r="F14" s="61"/>
      <c r="G14" s="61"/>
      <c r="H14" s="61">
        <v>0</v>
      </c>
      <c r="I14" s="61">
        <v>0</v>
      </c>
      <c r="J14" s="61">
        <v>1000</v>
      </c>
      <c r="K14" s="61"/>
      <c r="L14" s="61"/>
      <c r="M14" s="61"/>
      <c r="N14" s="61"/>
      <c r="O14" s="61"/>
      <c r="P14" s="61"/>
      <c r="Q14" s="61">
        <v>0</v>
      </c>
      <c r="R14" s="61">
        <v>400</v>
      </c>
      <c r="S14" s="61">
        <v>1000</v>
      </c>
      <c r="T14" s="76">
        <v>0</v>
      </c>
      <c r="X14">
        <v>1000</v>
      </c>
      <c r="Y14" s="49">
        <f t="shared" si="0"/>
        <v>0</v>
      </c>
      <c r="Z14">
        <v>0</v>
      </c>
      <c r="AA14">
        <f t="shared" si="1"/>
        <v>0</v>
      </c>
      <c r="AB14">
        <v>400</v>
      </c>
      <c r="AC14" s="49">
        <f t="shared" si="2"/>
        <v>0</v>
      </c>
      <c r="AD14">
        <v>0</v>
      </c>
      <c r="AE14" s="49">
        <f t="shared" si="3"/>
        <v>0</v>
      </c>
    </row>
    <row r="15" spans="1:31" ht="15" x14ac:dyDescent="0.25">
      <c r="A15" s="56" t="s">
        <v>157</v>
      </c>
      <c r="B15" s="60">
        <v>115775</v>
      </c>
      <c r="C15" s="60">
        <v>359866.25</v>
      </c>
      <c r="D15" s="60">
        <v>0</v>
      </c>
      <c r="E15" s="60">
        <v>38770</v>
      </c>
      <c r="F15" s="60">
        <v>72830</v>
      </c>
      <c r="G15" s="60">
        <v>55900</v>
      </c>
      <c r="H15" s="60">
        <v>17292</v>
      </c>
      <c r="I15" s="60">
        <v>154378</v>
      </c>
      <c r="J15" s="60">
        <v>535397</v>
      </c>
      <c r="K15" s="60">
        <v>9020</v>
      </c>
      <c r="L15" s="60">
        <v>0</v>
      </c>
      <c r="M15" s="60">
        <v>0</v>
      </c>
      <c r="N15" s="60">
        <v>193775</v>
      </c>
      <c r="O15" s="60">
        <v>0</v>
      </c>
      <c r="P15" s="60">
        <v>0</v>
      </c>
      <c r="Q15" s="60">
        <v>374632</v>
      </c>
      <c r="R15" s="60">
        <v>587074.25</v>
      </c>
      <c r="S15" s="60">
        <v>591297</v>
      </c>
      <c r="T15" s="75">
        <v>395107</v>
      </c>
      <c r="U15" s="49" t="e">
        <f>SUM(Q15:T15)-'Programme 1'!#REF!</f>
        <v>#REF!</v>
      </c>
      <c r="V15" s="56" t="s">
        <v>157</v>
      </c>
      <c r="W15" s="75">
        <v>389635</v>
      </c>
      <c r="X15">
        <v>591297</v>
      </c>
      <c r="Y15" s="49">
        <f t="shared" si="0"/>
        <v>0</v>
      </c>
      <c r="Z15">
        <v>389635</v>
      </c>
      <c r="AA15">
        <f t="shared" si="1"/>
        <v>5472</v>
      </c>
      <c r="AB15">
        <v>587074.25</v>
      </c>
      <c r="AC15" s="49">
        <f t="shared" si="2"/>
        <v>0</v>
      </c>
      <c r="AD15">
        <v>374632</v>
      </c>
      <c r="AE15" s="49">
        <f t="shared" si="3"/>
        <v>0</v>
      </c>
    </row>
    <row r="16" spans="1:31" ht="15" x14ac:dyDescent="0.25">
      <c r="A16" s="57">
        <v>1</v>
      </c>
      <c r="B16" s="61">
        <v>8230</v>
      </c>
      <c r="C16" s="61">
        <v>35329</v>
      </c>
      <c r="D16" s="61">
        <v>0</v>
      </c>
      <c r="E16" s="61">
        <v>6470</v>
      </c>
      <c r="F16" s="61">
        <v>26530</v>
      </c>
      <c r="G16" s="61">
        <v>0</v>
      </c>
      <c r="H16" s="61">
        <v>0</v>
      </c>
      <c r="I16" s="61">
        <v>25802</v>
      </c>
      <c r="J16" s="61">
        <v>56681</v>
      </c>
      <c r="K16" s="61"/>
      <c r="L16" s="61"/>
      <c r="M16" s="61"/>
      <c r="N16" s="61">
        <v>4530</v>
      </c>
      <c r="O16" s="61">
        <v>0</v>
      </c>
      <c r="P16" s="61">
        <v>0</v>
      </c>
      <c r="Q16" s="61">
        <v>19230</v>
      </c>
      <c r="R16" s="61">
        <v>87661</v>
      </c>
      <c r="S16" s="61">
        <v>56681</v>
      </c>
      <c r="T16" s="76">
        <v>78458</v>
      </c>
      <c r="V16" s="57">
        <v>1</v>
      </c>
      <c r="W16" s="76">
        <v>78458</v>
      </c>
      <c r="X16">
        <v>56681</v>
      </c>
      <c r="Y16" s="49">
        <f t="shared" si="0"/>
        <v>0</v>
      </c>
      <c r="Z16">
        <v>78458</v>
      </c>
      <c r="AA16">
        <f t="shared" si="1"/>
        <v>0</v>
      </c>
      <c r="AB16">
        <v>87661</v>
      </c>
      <c r="AC16" s="49">
        <f t="shared" si="2"/>
        <v>0</v>
      </c>
      <c r="AD16">
        <v>19230</v>
      </c>
      <c r="AE16" s="49">
        <f t="shared" si="3"/>
        <v>0</v>
      </c>
    </row>
    <row r="17" spans="1:31" ht="15" x14ac:dyDescent="0.25">
      <c r="A17" s="57">
        <v>2</v>
      </c>
      <c r="B17" s="61">
        <v>51131</v>
      </c>
      <c r="C17" s="61">
        <v>98005</v>
      </c>
      <c r="D17" s="61">
        <v>0</v>
      </c>
      <c r="E17" s="61">
        <v>32300</v>
      </c>
      <c r="F17" s="61">
        <v>36000</v>
      </c>
      <c r="G17" s="61">
        <v>19900</v>
      </c>
      <c r="H17" s="61">
        <v>0</v>
      </c>
      <c r="I17" s="61">
        <v>44490</v>
      </c>
      <c r="J17" s="61">
        <v>151388</v>
      </c>
      <c r="K17" s="61"/>
      <c r="L17" s="61"/>
      <c r="M17" s="61"/>
      <c r="N17" s="61">
        <v>94030</v>
      </c>
      <c r="O17" s="61">
        <v>0</v>
      </c>
      <c r="P17" s="61">
        <v>0</v>
      </c>
      <c r="Q17" s="61">
        <v>177461</v>
      </c>
      <c r="R17" s="61">
        <v>178495</v>
      </c>
      <c r="S17" s="61">
        <v>171288</v>
      </c>
      <c r="T17" s="76">
        <v>199937</v>
      </c>
      <c r="V17" s="57">
        <v>2</v>
      </c>
      <c r="W17" s="76">
        <v>199937</v>
      </c>
      <c r="X17">
        <v>171288</v>
      </c>
      <c r="Y17" s="49">
        <f t="shared" si="0"/>
        <v>0</v>
      </c>
      <c r="Z17">
        <v>199937</v>
      </c>
      <c r="AA17">
        <f t="shared" si="1"/>
        <v>0</v>
      </c>
      <c r="AB17">
        <v>178495</v>
      </c>
      <c r="AC17" s="49">
        <f t="shared" si="2"/>
        <v>0</v>
      </c>
      <c r="AD17">
        <v>177461</v>
      </c>
      <c r="AE17" s="49">
        <f t="shared" si="3"/>
        <v>0</v>
      </c>
    </row>
    <row r="18" spans="1:31" ht="15" x14ac:dyDescent="0.25">
      <c r="A18" s="57">
        <v>3</v>
      </c>
      <c r="B18" s="61">
        <v>1500</v>
      </c>
      <c r="C18" s="61">
        <v>18200</v>
      </c>
      <c r="D18" s="61">
        <v>0</v>
      </c>
      <c r="E18" s="61"/>
      <c r="F18" s="61"/>
      <c r="G18" s="61"/>
      <c r="H18" s="61">
        <v>5500</v>
      </c>
      <c r="I18" s="61">
        <v>10950</v>
      </c>
      <c r="J18" s="61">
        <v>29050</v>
      </c>
      <c r="K18" s="61"/>
      <c r="L18" s="61"/>
      <c r="M18" s="61"/>
      <c r="N18" s="61">
        <v>9250</v>
      </c>
      <c r="O18" s="61">
        <v>0</v>
      </c>
      <c r="P18" s="61">
        <v>0</v>
      </c>
      <c r="Q18" s="61">
        <v>16250</v>
      </c>
      <c r="R18" s="61">
        <v>29150</v>
      </c>
      <c r="S18" s="61">
        <v>29050</v>
      </c>
      <c r="T18" s="76">
        <v>19650</v>
      </c>
      <c r="V18" s="57">
        <v>3</v>
      </c>
      <c r="W18" s="76">
        <v>19650</v>
      </c>
      <c r="X18">
        <v>29050</v>
      </c>
      <c r="Y18" s="49">
        <f t="shared" si="0"/>
        <v>0</v>
      </c>
      <c r="Z18">
        <v>19650</v>
      </c>
      <c r="AA18">
        <f t="shared" si="1"/>
        <v>0</v>
      </c>
      <c r="AB18">
        <v>29150</v>
      </c>
      <c r="AC18" s="49">
        <f t="shared" si="2"/>
        <v>0</v>
      </c>
      <c r="AD18">
        <v>16250</v>
      </c>
      <c r="AE18" s="49">
        <f t="shared" si="3"/>
        <v>0</v>
      </c>
    </row>
    <row r="19" spans="1:31" ht="15" x14ac:dyDescent="0.25">
      <c r="A19" s="57">
        <v>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>
        <v>25000</v>
      </c>
      <c r="O19" s="61">
        <v>0</v>
      </c>
      <c r="P19" s="61">
        <v>0</v>
      </c>
      <c r="Q19" s="61">
        <v>25000</v>
      </c>
      <c r="R19" s="61">
        <v>0</v>
      </c>
      <c r="S19" s="61">
        <v>0</v>
      </c>
      <c r="T19" s="76">
        <v>0</v>
      </c>
      <c r="V19" s="57">
        <v>6</v>
      </c>
      <c r="W19" s="76">
        <v>0</v>
      </c>
      <c r="X19">
        <v>0</v>
      </c>
      <c r="Y19" s="49">
        <f t="shared" si="0"/>
        <v>0</v>
      </c>
      <c r="Z19">
        <v>0</v>
      </c>
      <c r="AA19">
        <f t="shared" si="1"/>
        <v>0</v>
      </c>
      <c r="AB19">
        <v>0</v>
      </c>
      <c r="AC19" s="49">
        <f t="shared" si="2"/>
        <v>0</v>
      </c>
      <c r="AD19">
        <v>25000</v>
      </c>
      <c r="AE19" s="49">
        <f t="shared" si="3"/>
        <v>0</v>
      </c>
    </row>
    <row r="20" spans="1:31" ht="15" x14ac:dyDescent="0.25">
      <c r="A20" s="57">
        <v>7</v>
      </c>
      <c r="B20" s="61">
        <v>19500</v>
      </c>
      <c r="C20" s="61">
        <v>1000</v>
      </c>
      <c r="D20" s="61">
        <v>0</v>
      </c>
      <c r="E20" s="61"/>
      <c r="F20" s="61"/>
      <c r="G20" s="61"/>
      <c r="H20" s="61">
        <v>0</v>
      </c>
      <c r="I20" s="61">
        <v>0</v>
      </c>
      <c r="J20" s="61">
        <v>2000</v>
      </c>
      <c r="K20" s="61"/>
      <c r="L20" s="61"/>
      <c r="M20" s="61"/>
      <c r="N20" s="61">
        <v>21834</v>
      </c>
      <c r="O20" s="61">
        <v>0</v>
      </c>
      <c r="P20" s="61">
        <v>0</v>
      </c>
      <c r="Q20" s="61">
        <v>41334</v>
      </c>
      <c r="R20" s="61">
        <v>1000</v>
      </c>
      <c r="S20" s="61">
        <f>2000+3000</f>
        <v>5000</v>
      </c>
      <c r="T20" s="76">
        <v>3000</v>
      </c>
      <c r="V20" s="57">
        <v>7</v>
      </c>
      <c r="W20" s="76">
        <v>3000</v>
      </c>
      <c r="X20">
        <v>2000</v>
      </c>
      <c r="Y20" s="49">
        <f t="shared" si="0"/>
        <v>3000</v>
      </c>
      <c r="Z20">
        <v>3000</v>
      </c>
      <c r="AA20">
        <f t="shared" si="1"/>
        <v>0</v>
      </c>
      <c r="AB20">
        <v>1000</v>
      </c>
      <c r="AC20" s="49">
        <f t="shared" si="2"/>
        <v>0</v>
      </c>
      <c r="AD20">
        <v>41334</v>
      </c>
      <c r="AE20" s="49">
        <f t="shared" si="3"/>
        <v>0</v>
      </c>
    </row>
    <row r="21" spans="1:31" ht="15" x14ac:dyDescent="0.25">
      <c r="A21" s="57">
        <v>8</v>
      </c>
      <c r="B21" s="61">
        <v>0</v>
      </c>
      <c r="C21" s="61">
        <v>8850</v>
      </c>
      <c r="D21" s="61">
        <v>0</v>
      </c>
      <c r="E21" s="61"/>
      <c r="F21" s="61"/>
      <c r="G21" s="61"/>
      <c r="H21" s="61">
        <v>0</v>
      </c>
      <c r="I21" s="61">
        <v>1800</v>
      </c>
      <c r="J21" s="61">
        <v>16350</v>
      </c>
      <c r="K21" s="61"/>
      <c r="L21" s="61"/>
      <c r="M21" s="61"/>
      <c r="N21" s="61"/>
      <c r="O21" s="61"/>
      <c r="P21" s="61"/>
      <c r="Q21" s="61">
        <v>0</v>
      </c>
      <c r="R21" s="61">
        <v>10650</v>
      </c>
      <c r="S21" s="61">
        <v>16350</v>
      </c>
      <c r="T21" s="76">
        <v>6629</v>
      </c>
      <c r="V21" s="57">
        <v>8</v>
      </c>
      <c r="W21" s="76">
        <v>6629</v>
      </c>
      <c r="X21">
        <v>16350</v>
      </c>
      <c r="Y21" s="49">
        <f t="shared" si="0"/>
        <v>0</v>
      </c>
      <c r="Z21">
        <v>6629</v>
      </c>
      <c r="AA21">
        <f t="shared" si="1"/>
        <v>0</v>
      </c>
      <c r="AB21">
        <v>10650</v>
      </c>
      <c r="AC21" s="49">
        <f t="shared" si="2"/>
        <v>0</v>
      </c>
      <c r="AD21">
        <v>0</v>
      </c>
      <c r="AE21" s="49">
        <f t="shared" si="3"/>
        <v>0</v>
      </c>
    </row>
    <row r="22" spans="1:31" ht="15" x14ac:dyDescent="0.25">
      <c r="A22" s="57">
        <v>9</v>
      </c>
      <c r="B22" s="61">
        <v>0</v>
      </c>
      <c r="C22" s="61">
        <v>10650</v>
      </c>
      <c r="D22" s="61">
        <v>0</v>
      </c>
      <c r="E22" s="61"/>
      <c r="F22" s="61"/>
      <c r="G22" s="61"/>
      <c r="H22" s="61">
        <v>4950</v>
      </c>
      <c r="I22" s="61">
        <v>6900</v>
      </c>
      <c r="J22" s="61">
        <v>21650</v>
      </c>
      <c r="K22" s="61"/>
      <c r="L22" s="61"/>
      <c r="M22" s="61"/>
      <c r="N22" s="61">
        <v>12000</v>
      </c>
      <c r="O22" s="61">
        <v>0</v>
      </c>
      <c r="P22" s="61">
        <v>0</v>
      </c>
      <c r="Q22" s="61">
        <v>16950</v>
      </c>
      <c r="R22" s="61">
        <v>17550</v>
      </c>
      <c r="S22" s="61">
        <v>21650</v>
      </c>
      <c r="T22" s="76">
        <v>21600</v>
      </c>
      <c r="V22" s="57">
        <v>9</v>
      </c>
      <c r="W22" s="76">
        <v>21600</v>
      </c>
      <c r="X22">
        <v>21650</v>
      </c>
      <c r="Y22" s="49">
        <f t="shared" si="0"/>
        <v>0</v>
      </c>
      <c r="Z22">
        <v>21600</v>
      </c>
      <c r="AA22">
        <f t="shared" si="1"/>
        <v>0</v>
      </c>
      <c r="AB22">
        <v>17550</v>
      </c>
      <c r="AC22" s="49">
        <f t="shared" si="2"/>
        <v>0</v>
      </c>
      <c r="AD22">
        <v>16950</v>
      </c>
      <c r="AE22" s="49">
        <f t="shared" si="3"/>
        <v>0</v>
      </c>
    </row>
    <row r="23" spans="1:31" ht="15" x14ac:dyDescent="0.25">
      <c r="A23" s="57">
        <v>10</v>
      </c>
      <c r="B23" s="61">
        <v>0</v>
      </c>
      <c r="C23" s="61">
        <v>68048</v>
      </c>
      <c r="D23" s="61">
        <v>0</v>
      </c>
      <c r="E23" s="61">
        <v>0</v>
      </c>
      <c r="F23" s="61">
        <v>0</v>
      </c>
      <c r="G23" s="61">
        <v>36000</v>
      </c>
      <c r="H23" s="61">
        <v>0</v>
      </c>
      <c r="I23" s="61">
        <v>0</v>
      </c>
      <c r="J23" s="61">
        <v>65294</v>
      </c>
      <c r="K23" s="61"/>
      <c r="L23" s="61"/>
      <c r="M23" s="61"/>
      <c r="N23" s="61"/>
      <c r="O23" s="61"/>
      <c r="P23" s="61"/>
      <c r="Q23" s="61">
        <v>0</v>
      </c>
      <c r="R23" s="61">
        <v>68048</v>
      </c>
      <c r="S23" s="61">
        <v>101294</v>
      </c>
      <c r="T23" s="76">
        <v>0</v>
      </c>
      <c r="V23" s="57">
        <v>10</v>
      </c>
      <c r="W23" s="76">
        <v>0</v>
      </c>
      <c r="X23">
        <v>101294</v>
      </c>
      <c r="Y23" s="49">
        <f t="shared" si="0"/>
        <v>0</v>
      </c>
      <c r="Z23">
        <v>0</v>
      </c>
      <c r="AA23">
        <f t="shared" si="1"/>
        <v>0</v>
      </c>
      <c r="AB23">
        <v>68048</v>
      </c>
      <c r="AC23" s="49">
        <f t="shared" si="2"/>
        <v>0</v>
      </c>
      <c r="AD23">
        <v>0</v>
      </c>
      <c r="AE23" s="49">
        <f t="shared" si="3"/>
        <v>0</v>
      </c>
    </row>
    <row r="24" spans="1:31" ht="15" x14ac:dyDescent="0.25">
      <c r="A24" s="57">
        <v>11</v>
      </c>
      <c r="B24" s="61">
        <v>0</v>
      </c>
      <c r="C24" s="61">
        <v>3088</v>
      </c>
      <c r="D24" s="61">
        <v>0</v>
      </c>
      <c r="E24" s="61"/>
      <c r="F24" s="61"/>
      <c r="G24" s="61"/>
      <c r="H24" s="61">
        <v>0</v>
      </c>
      <c r="I24" s="61">
        <v>75</v>
      </c>
      <c r="J24" s="61">
        <v>3766</v>
      </c>
      <c r="K24" s="61"/>
      <c r="L24" s="61"/>
      <c r="M24" s="61"/>
      <c r="N24" s="61"/>
      <c r="O24" s="61"/>
      <c r="P24" s="61"/>
      <c r="Q24" s="61">
        <v>0</v>
      </c>
      <c r="R24" s="61">
        <v>3163</v>
      </c>
      <c r="S24" s="61">
        <v>3766</v>
      </c>
      <c r="T24" s="76">
        <v>0</v>
      </c>
      <c r="V24" s="57">
        <v>11</v>
      </c>
      <c r="W24" s="76">
        <v>0</v>
      </c>
      <c r="X24">
        <v>3766</v>
      </c>
      <c r="Y24" s="49">
        <f t="shared" si="0"/>
        <v>0</v>
      </c>
      <c r="Z24">
        <v>0</v>
      </c>
      <c r="AA24">
        <f t="shared" si="1"/>
        <v>0</v>
      </c>
      <c r="AB24">
        <v>3163</v>
      </c>
      <c r="AC24" s="49">
        <f t="shared" si="2"/>
        <v>0</v>
      </c>
      <c r="AD24">
        <v>0</v>
      </c>
      <c r="AE24" s="49">
        <f t="shared" si="3"/>
        <v>0</v>
      </c>
    </row>
    <row r="25" spans="1:31" ht="15" x14ac:dyDescent="0.25">
      <c r="A25" s="57">
        <v>12</v>
      </c>
      <c r="B25" s="61">
        <v>1646</v>
      </c>
      <c r="C25" s="61">
        <v>35175.25</v>
      </c>
      <c r="D25" s="61">
        <v>0</v>
      </c>
      <c r="E25" s="61">
        <v>0</v>
      </c>
      <c r="F25" s="61">
        <v>10300</v>
      </c>
      <c r="G25" s="61">
        <v>0</v>
      </c>
      <c r="H25" s="61">
        <v>0</v>
      </c>
      <c r="I25" s="61">
        <v>44251</v>
      </c>
      <c r="J25" s="61">
        <v>24738</v>
      </c>
      <c r="K25" s="61"/>
      <c r="L25" s="61"/>
      <c r="M25" s="61"/>
      <c r="N25" s="61">
        <v>3391</v>
      </c>
      <c r="O25" s="61">
        <v>0</v>
      </c>
      <c r="P25" s="61">
        <v>0</v>
      </c>
      <c r="Q25" s="61">
        <v>5037</v>
      </c>
      <c r="R25" s="61">
        <v>89726.25</v>
      </c>
      <c r="S25" s="61">
        <v>24738</v>
      </c>
      <c r="T25" s="76">
        <v>25929</v>
      </c>
      <c r="V25" s="57">
        <v>12</v>
      </c>
      <c r="W25" s="76">
        <v>25929</v>
      </c>
      <c r="X25">
        <v>24738</v>
      </c>
      <c r="Y25" s="49">
        <f t="shared" si="0"/>
        <v>0</v>
      </c>
      <c r="Z25">
        <v>25929</v>
      </c>
      <c r="AA25">
        <f t="shared" si="1"/>
        <v>0</v>
      </c>
      <c r="AB25">
        <v>89726.25</v>
      </c>
      <c r="AC25" s="49">
        <f t="shared" si="2"/>
        <v>0</v>
      </c>
      <c r="AD25">
        <v>5037</v>
      </c>
      <c r="AE25" s="49">
        <f t="shared" si="3"/>
        <v>0</v>
      </c>
    </row>
    <row r="26" spans="1:31" ht="15" x14ac:dyDescent="0.25">
      <c r="A26" s="57">
        <v>13</v>
      </c>
      <c r="B26" s="61">
        <v>6195</v>
      </c>
      <c r="C26" s="61">
        <v>27500</v>
      </c>
      <c r="D26" s="61">
        <v>0</v>
      </c>
      <c r="E26" s="61"/>
      <c r="F26" s="61"/>
      <c r="G26" s="61"/>
      <c r="H26" s="61">
        <v>0</v>
      </c>
      <c r="I26" s="61">
        <v>1540</v>
      </c>
      <c r="J26" s="61">
        <v>7195</v>
      </c>
      <c r="K26" s="61"/>
      <c r="L26" s="61"/>
      <c r="M26" s="61"/>
      <c r="N26" s="61"/>
      <c r="O26" s="61"/>
      <c r="P26" s="61"/>
      <c r="Q26" s="61">
        <v>6195</v>
      </c>
      <c r="R26" s="61">
        <v>29040</v>
      </c>
      <c r="S26" s="61">
        <v>7195</v>
      </c>
      <c r="T26" s="76">
        <v>8202</v>
      </c>
      <c r="V26" s="57">
        <v>13</v>
      </c>
      <c r="W26" s="76">
        <v>2730</v>
      </c>
      <c r="X26">
        <v>7195</v>
      </c>
      <c r="Y26" s="49">
        <f t="shared" si="0"/>
        <v>0</v>
      </c>
      <c r="Z26">
        <v>2730</v>
      </c>
      <c r="AA26">
        <f t="shared" si="1"/>
        <v>5472</v>
      </c>
      <c r="AB26">
        <v>29040</v>
      </c>
      <c r="AC26" s="49">
        <f t="shared" si="2"/>
        <v>0</v>
      </c>
      <c r="AD26">
        <v>6195</v>
      </c>
      <c r="AE26" s="49">
        <f t="shared" si="3"/>
        <v>0</v>
      </c>
    </row>
    <row r="27" spans="1:31" ht="15" x14ac:dyDescent="0.25">
      <c r="A27" s="57">
        <v>15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76">
        <v>6680</v>
      </c>
      <c r="V27" s="57">
        <v>15</v>
      </c>
      <c r="W27" s="76">
        <v>6680</v>
      </c>
      <c r="Y27" s="49">
        <f t="shared" si="0"/>
        <v>0</v>
      </c>
      <c r="Z27">
        <v>6680</v>
      </c>
      <c r="AA27">
        <f t="shared" si="1"/>
        <v>0</v>
      </c>
      <c r="AC27" s="49">
        <f t="shared" si="2"/>
        <v>0</v>
      </c>
      <c r="AE27" s="49">
        <f t="shared" si="3"/>
        <v>0</v>
      </c>
    </row>
    <row r="28" spans="1:31" ht="15" x14ac:dyDescent="0.25">
      <c r="A28" s="57">
        <v>16</v>
      </c>
      <c r="B28" s="61"/>
      <c r="C28" s="61"/>
      <c r="D28" s="61"/>
      <c r="E28" s="61"/>
      <c r="F28" s="61"/>
      <c r="G28" s="61"/>
      <c r="H28" s="61">
        <v>0</v>
      </c>
      <c r="I28" s="61">
        <v>0</v>
      </c>
      <c r="J28" s="61">
        <v>100641</v>
      </c>
      <c r="K28" s="61"/>
      <c r="L28" s="61"/>
      <c r="M28" s="61"/>
      <c r="N28" s="61"/>
      <c r="O28" s="61"/>
      <c r="P28" s="61"/>
      <c r="Q28" s="61">
        <v>0</v>
      </c>
      <c r="R28" s="61">
        <v>0</v>
      </c>
      <c r="S28" s="61">
        <v>100641</v>
      </c>
      <c r="T28" s="76">
        <v>0</v>
      </c>
      <c r="V28" s="57">
        <v>16</v>
      </c>
      <c r="W28" s="76">
        <v>0</v>
      </c>
      <c r="X28">
        <v>100641</v>
      </c>
      <c r="Y28" s="49">
        <f t="shared" si="0"/>
        <v>0</v>
      </c>
      <c r="Z28">
        <v>0</v>
      </c>
      <c r="AA28">
        <f t="shared" si="1"/>
        <v>0</v>
      </c>
      <c r="AB28">
        <v>0</v>
      </c>
      <c r="AC28" s="49">
        <f t="shared" si="2"/>
        <v>0</v>
      </c>
      <c r="AD28">
        <v>0</v>
      </c>
      <c r="AE28" s="49">
        <f t="shared" si="3"/>
        <v>0</v>
      </c>
    </row>
    <row r="29" spans="1:31" ht="15" x14ac:dyDescent="0.25">
      <c r="A29" s="57">
        <v>17</v>
      </c>
      <c r="B29" s="61">
        <v>900</v>
      </c>
      <c r="C29" s="61">
        <v>0</v>
      </c>
      <c r="D29" s="61">
        <v>0</v>
      </c>
      <c r="E29" s="61"/>
      <c r="F29" s="61"/>
      <c r="G29" s="61"/>
      <c r="H29" s="61">
        <v>0</v>
      </c>
      <c r="I29" s="61">
        <v>13394</v>
      </c>
      <c r="J29" s="61">
        <v>16875</v>
      </c>
      <c r="K29" s="61"/>
      <c r="L29" s="61"/>
      <c r="M29" s="61"/>
      <c r="N29" s="61"/>
      <c r="O29" s="61"/>
      <c r="P29" s="61"/>
      <c r="Q29" s="61">
        <v>900</v>
      </c>
      <c r="R29" s="61">
        <v>13394</v>
      </c>
      <c r="S29" s="61">
        <v>16875</v>
      </c>
      <c r="T29" s="76">
        <v>18877</v>
      </c>
      <c r="V29" s="57">
        <v>17</v>
      </c>
      <c r="W29" s="76">
        <v>18877</v>
      </c>
      <c r="X29">
        <v>16875</v>
      </c>
      <c r="Y29" s="49">
        <f t="shared" si="0"/>
        <v>0</v>
      </c>
      <c r="Z29">
        <v>18877</v>
      </c>
      <c r="AA29">
        <f t="shared" si="1"/>
        <v>0</v>
      </c>
      <c r="AB29">
        <v>13394</v>
      </c>
      <c r="AC29" s="49">
        <f t="shared" si="2"/>
        <v>0</v>
      </c>
      <c r="AD29">
        <v>900</v>
      </c>
      <c r="AE29" s="49">
        <f t="shared" si="3"/>
        <v>0</v>
      </c>
    </row>
    <row r="30" spans="1:31" ht="15" x14ac:dyDescent="0.25">
      <c r="A30" s="57">
        <v>18</v>
      </c>
      <c r="B30" s="61">
        <v>19500</v>
      </c>
      <c r="C30" s="61">
        <v>3700</v>
      </c>
      <c r="D30" s="61">
        <v>0</v>
      </c>
      <c r="E30" s="61"/>
      <c r="F30" s="61"/>
      <c r="G30" s="61"/>
      <c r="H30" s="61">
        <v>300</v>
      </c>
      <c r="I30" s="61">
        <v>53</v>
      </c>
      <c r="J30" s="61">
        <v>300</v>
      </c>
      <c r="K30" s="61">
        <v>9020</v>
      </c>
      <c r="L30" s="61">
        <v>0</v>
      </c>
      <c r="M30" s="61">
        <v>0</v>
      </c>
      <c r="N30" s="61">
        <v>14550</v>
      </c>
      <c r="O30" s="61">
        <v>0</v>
      </c>
      <c r="P30" s="61">
        <v>0</v>
      </c>
      <c r="Q30" s="61">
        <v>43370</v>
      </c>
      <c r="R30" s="61">
        <v>3753</v>
      </c>
      <c r="S30" s="61">
        <v>300</v>
      </c>
      <c r="T30" s="76">
        <v>0</v>
      </c>
      <c r="V30" s="57">
        <v>18</v>
      </c>
      <c r="W30" s="76">
        <v>0</v>
      </c>
      <c r="X30">
        <v>300</v>
      </c>
      <c r="Y30" s="49">
        <f t="shared" si="0"/>
        <v>0</v>
      </c>
      <c r="Z30">
        <v>0</v>
      </c>
      <c r="AA30">
        <f t="shared" si="1"/>
        <v>0</v>
      </c>
      <c r="AB30">
        <v>3753</v>
      </c>
      <c r="AC30" s="49">
        <f t="shared" si="2"/>
        <v>0</v>
      </c>
      <c r="AD30">
        <v>43370</v>
      </c>
      <c r="AE30" s="49">
        <f t="shared" si="3"/>
        <v>0</v>
      </c>
    </row>
    <row r="31" spans="1:31" ht="15" x14ac:dyDescent="0.25">
      <c r="A31" s="57">
        <v>19</v>
      </c>
      <c r="B31" s="61">
        <v>0</v>
      </c>
      <c r="C31" s="61">
        <v>15000</v>
      </c>
      <c r="D31" s="61">
        <v>0</v>
      </c>
      <c r="E31" s="61"/>
      <c r="F31" s="61"/>
      <c r="G31" s="61"/>
      <c r="H31" s="61">
        <v>0</v>
      </c>
      <c r="I31" s="61">
        <v>0</v>
      </c>
      <c r="J31" s="61">
        <v>23500</v>
      </c>
      <c r="K31" s="61"/>
      <c r="L31" s="61"/>
      <c r="M31" s="61"/>
      <c r="N31" s="61"/>
      <c r="O31" s="61"/>
      <c r="P31" s="61"/>
      <c r="Q31" s="61">
        <v>0</v>
      </c>
      <c r="R31" s="61">
        <v>15000</v>
      </c>
      <c r="S31" s="61">
        <v>23500</v>
      </c>
      <c r="T31" s="76">
        <v>0</v>
      </c>
      <c r="V31" s="57">
        <v>19</v>
      </c>
      <c r="W31" s="76">
        <v>0</v>
      </c>
      <c r="X31">
        <v>23500</v>
      </c>
      <c r="Y31" s="49">
        <f t="shared" si="0"/>
        <v>0</v>
      </c>
      <c r="Z31">
        <v>0</v>
      </c>
      <c r="AA31">
        <f t="shared" si="1"/>
        <v>0</v>
      </c>
      <c r="AB31">
        <v>15000</v>
      </c>
      <c r="AC31" s="49">
        <f t="shared" si="2"/>
        <v>0</v>
      </c>
      <c r="AD31">
        <v>0</v>
      </c>
      <c r="AE31" s="49">
        <f t="shared" si="3"/>
        <v>0</v>
      </c>
    </row>
    <row r="32" spans="1:31" ht="15" x14ac:dyDescent="0.25">
      <c r="A32" s="57">
        <v>20</v>
      </c>
      <c r="B32" s="61">
        <v>0</v>
      </c>
      <c r="C32" s="61">
        <v>30449</v>
      </c>
      <c r="D32" s="61">
        <v>0</v>
      </c>
      <c r="E32" s="61"/>
      <c r="F32" s="61"/>
      <c r="G32" s="61"/>
      <c r="H32" s="61">
        <v>5550</v>
      </c>
      <c r="I32" s="61">
        <v>3143</v>
      </c>
      <c r="J32" s="61">
        <v>9520</v>
      </c>
      <c r="K32" s="61"/>
      <c r="L32" s="61"/>
      <c r="M32" s="61"/>
      <c r="N32" s="61">
        <v>3565</v>
      </c>
      <c r="O32" s="61">
        <v>0</v>
      </c>
      <c r="P32" s="61">
        <v>0</v>
      </c>
      <c r="Q32" s="61">
        <v>9115</v>
      </c>
      <c r="R32" s="61">
        <v>33592</v>
      </c>
      <c r="S32" s="61">
        <v>9520</v>
      </c>
      <c r="T32" s="76">
        <v>835</v>
      </c>
      <c r="V32" s="57">
        <v>20</v>
      </c>
      <c r="W32" s="76">
        <v>835</v>
      </c>
      <c r="X32">
        <v>9520</v>
      </c>
      <c r="Y32" s="49">
        <f t="shared" si="0"/>
        <v>0</v>
      </c>
      <c r="Z32">
        <v>835</v>
      </c>
      <c r="AA32">
        <f t="shared" si="1"/>
        <v>0</v>
      </c>
      <c r="AB32">
        <v>33592</v>
      </c>
      <c r="AC32" s="49">
        <f t="shared" si="2"/>
        <v>0</v>
      </c>
      <c r="AD32">
        <v>9115</v>
      </c>
      <c r="AE32" s="49">
        <f t="shared" si="3"/>
        <v>0</v>
      </c>
    </row>
    <row r="33" spans="1:31" ht="15" x14ac:dyDescent="0.25">
      <c r="A33" s="57">
        <v>21</v>
      </c>
      <c r="B33" s="61"/>
      <c r="C33" s="61"/>
      <c r="D33" s="61"/>
      <c r="E33" s="61"/>
      <c r="F33" s="61"/>
      <c r="G33" s="61"/>
      <c r="H33" s="61">
        <v>0</v>
      </c>
      <c r="I33" s="61">
        <v>50</v>
      </c>
      <c r="J33" s="61">
        <v>0</v>
      </c>
      <c r="K33" s="61"/>
      <c r="L33" s="61"/>
      <c r="M33" s="61"/>
      <c r="N33" s="61"/>
      <c r="O33" s="61"/>
      <c r="P33" s="61"/>
      <c r="Q33" s="61">
        <v>0</v>
      </c>
      <c r="R33" s="61">
        <v>50</v>
      </c>
      <c r="S33" s="61">
        <v>0</v>
      </c>
      <c r="T33" s="76">
        <v>80</v>
      </c>
      <c r="V33" s="57">
        <v>21</v>
      </c>
      <c r="W33" s="76">
        <v>80</v>
      </c>
      <c r="X33">
        <v>0</v>
      </c>
      <c r="Y33" s="49">
        <f t="shared" si="0"/>
        <v>0</v>
      </c>
      <c r="Z33">
        <v>80</v>
      </c>
      <c r="AA33">
        <f t="shared" si="1"/>
        <v>0</v>
      </c>
      <c r="AB33">
        <v>50</v>
      </c>
      <c r="AC33" s="49">
        <f t="shared" si="2"/>
        <v>0</v>
      </c>
      <c r="AD33">
        <v>0</v>
      </c>
      <c r="AE33" s="49">
        <f t="shared" si="3"/>
        <v>0</v>
      </c>
    </row>
    <row r="34" spans="1:31" ht="15" x14ac:dyDescent="0.25">
      <c r="A34" s="57">
        <v>22</v>
      </c>
      <c r="B34" s="61">
        <v>7173</v>
      </c>
      <c r="C34" s="61">
        <v>4872</v>
      </c>
      <c r="D34" s="61">
        <v>0</v>
      </c>
      <c r="E34" s="61"/>
      <c r="F34" s="61"/>
      <c r="G34" s="61"/>
      <c r="H34" s="61">
        <v>992</v>
      </c>
      <c r="I34" s="61">
        <v>1930</v>
      </c>
      <c r="J34" s="61">
        <v>6449</v>
      </c>
      <c r="K34" s="61"/>
      <c r="L34" s="61"/>
      <c r="M34" s="61"/>
      <c r="N34" s="61">
        <v>5625</v>
      </c>
      <c r="O34" s="61">
        <v>0</v>
      </c>
      <c r="P34" s="61">
        <v>0</v>
      </c>
      <c r="Q34" s="61">
        <v>13790</v>
      </c>
      <c r="R34" s="61">
        <v>6802</v>
      </c>
      <c r="S34" s="61">
        <v>6449</v>
      </c>
      <c r="T34" s="76">
        <v>5230</v>
      </c>
      <c r="V34" s="57">
        <v>22</v>
      </c>
      <c r="W34" s="76">
        <v>5230</v>
      </c>
      <c r="X34">
        <v>6449</v>
      </c>
      <c r="Y34" s="49">
        <f t="shared" si="0"/>
        <v>0</v>
      </c>
      <c r="Z34">
        <v>5230</v>
      </c>
      <c r="AA34">
        <f t="shared" si="1"/>
        <v>0</v>
      </c>
      <c r="AB34">
        <v>6802</v>
      </c>
      <c r="AC34" s="49">
        <f t="shared" si="2"/>
        <v>0</v>
      </c>
      <c r="AD34">
        <v>13790</v>
      </c>
      <c r="AE34" s="49">
        <f t="shared" si="3"/>
        <v>0</v>
      </c>
    </row>
    <row r="35" spans="1:31" ht="15" x14ac:dyDescent="0.25">
      <c r="A35" s="56" t="s">
        <v>163</v>
      </c>
      <c r="B35" s="60">
        <v>72739.37</v>
      </c>
      <c r="C35" s="60">
        <v>239440</v>
      </c>
      <c r="D35" s="60">
        <v>0</v>
      </c>
      <c r="E35" s="60"/>
      <c r="F35" s="60"/>
      <c r="G35" s="60"/>
      <c r="H35" s="60">
        <v>94047.06</v>
      </c>
      <c r="I35" s="60">
        <v>128000</v>
      </c>
      <c r="J35" s="60">
        <v>365280.77</v>
      </c>
      <c r="K35" s="60"/>
      <c r="L35" s="60"/>
      <c r="M35" s="60"/>
      <c r="N35" s="60">
        <v>74922</v>
      </c>
      <c r="O35" s="60">
        <v>0</v>
      </c>
      <c r="P35" s="60">
        <v>0</v>
      </c>
      <c r="Q35" s="60">
        <v>241708.43</v>
      </c>
      <c r="R35" s="60">
        <v>367440</v>
      </c>
      <c r="S35" s="60">
        <v>365280.77</v>
      </c>
      <c r="T35" s="75">
        <v>383963</v>
      </c>
      <c r="U35" s="49">
        <f>SUM(Q35:T35)</f>
        <v>1358392.2</v>
      </c>
      <c r="V35" s="56" t="s">
        <v>163</v>
      </c>
      <c r="W35" s="75">
        <v>383963</v>
      </c>
      <c r="X35">
        <v>365280.77</v>
      </c>
      <c r="Y35" s="49">
        <f t="shared" si="0"/>
        <v>0</v>
      </c>
      <c r="Z35">
        <v>383963</v>
      </c>
      <c r="AA35">
        <f t="shared" si="1"/>
        <v>0</v>
      </c>
      <c r="AB35">
        <v>367440</v>
      </c>
      <c r="AC35" s="49">
        <f t="shared" si="2"/>
        <v>0</v>
      </c>
      <c r="AD35">
        <v>241708.43</v>
      </c>
      <c r="AE35" s="49">
        <f t="shared" si="3"/>
        <v>0</v>
      </c>
    </row>
    <row r="36" spans="1:31" ht="15" x14ac:dyDescent="0.25">
      <c r="A36" s="57">
        <v>1</v>
      </c>
      <c r="B36" s="61">
        <v>0</v>
      </c>
      <c r="C36" s="61">
        <v>33440</v>
      </c>
      <c r="D36" s="61">
        <v>0</v>
      </c>
      <c r="E36" s="61"/>
      <c r="F36" s="61"/>
      <c r="G36" s="61"/>
      <c r="H36" s="61">
        <v>0</v>
      </c>
      <c r="I36" s="61">
        <v>25000</v>
      </c>
      <c r="J36" s="61">
        <v>75000</v>
      </c>
      <c r="K36" s="61"/>
      <c r="L36" s="61"/>
      <c r="M36" s="61"/>
      <c r="N36" s="61">
        <v>25000</v>
      </c>
      <c r="O36" s="61">
        <v>0</v>
      </c>
      <c r="P36" s="61">
        <v>0</v>
      </c>
      <c r="Q36" s="61">
        <v>25000</v>
      </c>
      <c r="R36" s="61">
        <v>58440</v>
      </c>
      <c r="S36" s="61">
        <v>75000</v>
      </c>
      <c r="T36" s="76">
        <v>75000</v>
      </c>
      <c r="V36" s="57">
        <v>1</v>
      </c>
      <c r="W36" s="76">
        <v>75000</v>
      </c>
      <c r="X36">
        <v>75000</v>
      </c>
      <c r="Y36" s="49">
        <f t="shared" si="0"/>
        <v>0</v>
      </c>
      <c r="Z36">
        <v>75000</v>
      </c>
      <c r="AA36">
        <f t="shared" si="1"/>
        <v>0</v>
      </c>
      <c r="AB36">
        <v>58440</v>
      </c>
      <c r="AC36" s="49">
        <f t="shared" si="2"/>
        <v>0</v>
      </c>
      <c r="AD36">
        <v>25000</v>
      </c>
      <c r="AE36" s="49">
        <f t="shared" si="3"/>
        <v>0</v>
      </c>
    </row>
    <row r="37" spans="1:31" ht="15" x14ac:dyDescent="0.25">
      <c r="A37" s="57">
        <v>2</v>
      </c>
      <c r="B37" s="61">
        <v>43772</v>
      </c>
      <c r="C37" s="61">
        <v>100000</v>
      </c>
      <c r="D37" s="61">
        <v>0</v>
      </c>
      <c r="E37" s="61"/>
      <c r="F37" s="61"/>
      <c r="G37" s="61"/>
      <c r="H37" s="61">
        <v>47973</v>
      </c>
      <c r="I37" s="61">
        <v>50000</v>
      </c>
      <c r="J37" s="61">
        <v>150000</v>
      </c>
      <c r="K37" s="61"/>
      <c r="L37" s="61"/>
      <c r="M37" s="61"/>
      <c r="N37" s="61">
        <v>49922</v>
      </c>
      <c r="O37" s="61">
        <v>0</v>
      </c>
      <c r="P37" s="61">
        <v>0</v>
      </c>
      <c r="Q37" s="61">
        <v>141667</v>
      </c>
      <c r="R37" s="61">
        <v>150000</v>
      </c>
      <c r="S37" s="61">
        <v>150000</v>
      </c>
      <c r="T37" s="76">
        <v>150000</v>
      </c>
      <c r="V37" s="57">
        <v>2</v>
      </c>
      <c r="W37" s="76">
        <v>150000</v>
      </c>
      <c r="X37">
        <v>150000</v>
      </c>
      <c r="Y37" s="49">
        <f t="shared" si="0"/>
        <v>0</v>
      </c>
      <c r="Z37">
        <v>150000</v>
      </c>
      <c r="AA37">
        <f t="shared" si="1"/>
        <v>0</v>
      </c>
      <c r="AB37">
        <v>150000</v>
      </c>
      <c r="AC37" s="49">
        <f t="shared" si="2"/>
        <v>0</v>
      </c>
      <c r="AD37">
        <v>141667</v>
      </c>
      <c r="AE37" s="49">
        <f t="shared" si="3"/>
        <v>0</v>
      </c>
    </row>
    <row r="38" spans="1:31" ht="15" x14ac:dyDescent="0.25">
      <c r="A38" s="57">
        <v>3</v>
      </c>
      <c r="B38" s="61">
        <v>0</v>
      </c>
      <c r="C38" s="61">
        <v>50000</v>
      </c>
      <c r="D38" s="61">
        <v>0</v>
      </c>
      <c r="E38" s="61"/>
      <c r="F38" s="61"/>
      <c r="G38" s="61"/>
      <c r="H38" s="61">
        <v>17500</v>
      </c>
      <c r="I38" s="61">
        <v>25000</v>
      </c>
      <c r="J38" s="61">
        <v>53000</v>
      </c>
      <c r="K38" s="61"/>
      <c r="L38" s="61"/>
      <c r="M38" s="61"/>
      <c r="N38" s="61"/>
      <c r="O38" s="61"/>
      <c r="P38" s="61"/>
      <c r="Q38" s="61">
        <v>17500</v>
      </c>
      <c r="R38" s="61">
        <v>75000</v>
      </c>
      <c r="S38" s="61">
        <v>53000</v>
      </c>
      <c r="T38" s="76">
        <v>42000</v>
      </c>
      <c r="V38" s="57">
        <v>3</v>
      </c>
      <c r="W38" s="76">
        <v>42000</v>
      </c>
      <c r="X38">
        <v>53000</v>
      </c>
      <c r="Y38" s="49">
        <f t="shared" si="0"/>
        <v>0</v>
      </c>
      <c r="Z38">
        <v>42000</v>
      </c>
      <c r="AA38">
        <f t="shared" si="1"/>
        <v>0</v>
      </c>
      <c r="AB38">
        <v>75000</v>
      </c>
      <c r="AC38" s="49">
        <f t="shared" si="2"/>
        <v>0</v>
      </c>
      <c r="AD38">
        <v>17500</v>
      </c>
      <c r="AE38" s="49">
        <f t="shared" si="3"/>
        <v>0</v>
      </c>
    </row>
    <row r="39" spans="1:31" ht="15" x14ac:dyDescent="0.25">
      <c r="A39" s="57">
        <v>4</v>
      </c>
      <c r="B39" s="61">
        <v>0</v>
      </c>
      <c r="C39" s="61">
        <v>38000</v>
      </c>
      <c r="D39" s="61">
        <v>0</v>
      </c>
      <c r="E39" s="61"/>
      <c r="F39" s="61"/>
      <c r="G39" s="61"/>
      <c r="H39" s="61">
        <v>19000</v>
      </c>
      <c r="I39" s="61">
        <v>19000</v>
      </c>
      <c r="J39" s="61">
        <v>57000</v>
      </c>
      <c r="K39" s="61"/>
      <c r="L39" s="61"/>
      <c r="M39" s="61"/>
      <c r="N39" s="61"/>
      <c r="O39" s="61"/>
      <c r="P39" s="61"/>
      <c r="Q39" s="61">
        <v>19000</v>
      </c>
      <c r="R39" s="61">
        <v>57000</v>
      </c>
      <c r="S39" s="61">
        <v>57000</v>
      </c>
      <c r="T39" s="76">
        <v>44503</v>
      </c>
      <c r="V39" s="57">
        <v>4</v>
      </c>
      <c r="W39" s="76">
        <v>44503</v>
      </c>
      <c r="X39">
        <v>57000</v>
      </c>
      <c r="Y39" s="49">
        <f t="shared" si="0"/>
        <v>0</v>
      </c>
      <c r="Z39">
        <v>44503</v>
      </c>
      <c r="AA39">
        <f t="shared" si="1"/>
        <v>0</v>
      </c>
      <c r="AB39">
        <v>57000</v>
      </c>
      <c r="AC39" s="49">
        <f t="shared" si="2"/>
        <v>0</v>
      </c>
      <c r="AD39">
        <v>19000</v>
      </c>
      <c r="AE39" s="49">
        <f t="shared" si="3"/>
        <v>0</v>
      </c>
    </row>
    <row r="40" spans="1:31" ht="15" x14ac:dyDescent="0.25">
      <c r="A40" s="57">
        <v>5</v>
      </c>
      <c r="B40" s="61">
        <v>19967</v>
      </c>
      <c r="C40" s="61">
        <v>0</v>
      </c>
      <c r="D40" s="61">
        <v>0</v>
      </c>
      <c r="E40" s="61"/>
      <c r="F40" s="61"/>
      <c r="G40" s="61"/>
      <c r="H40" s="61">
        <v>0</v>
      </c>
      <c r="I40" s="61">
        <v>0</v>
      </c>
      <c r="J40" s="61">
        <v>1124</v>
      </c>
      <c r="K40" s="61"/>
      <c r="L40" s="61"/>
      <c r="M40" s="61"/>
      <c r="N40" s="61"/>
      <c r="O40" s="61"/>
      <c r="P40" s="61"/>
      <c r="Q40" s="61">
        <v>19967</v>
      </c>
      <c r="R40" s="61">
        <v>0</v>
      </c>
      <c r="S40" s="61">
        <v>1124</v>
      </c>
      <c r="T40" s="76">
        <v>45000</v>
      </c>
      <c r="V40" s="57">
        <v>5</v>
      </c>
      <c r="W40" s="76">
        <v>45000</v>
      </c>
      <c r="X40">
        <v>1124</v>
      </c>
      <c r="Y40" s="49">
        <f t="shared" si="0"/>
        <v>0</v>
      </c>
      <c r="Z40">
        <v>45000</v>
      </c>
      <c r="AA40">
        <f t="shared" si="1"/>
        <v>0</v>
      </c>
      <c r="AB40">
        <v>0</v>
      </c>
      <c r="AC40" s="49">
        <f t="shared" si="2"/>
        <v>0</v>
      </c>
      <c r="AD40">
        <v>19967</v>
      </c>
      <c r="AE40" s="49">
        <f t="shared" si="3"/>
        <v>0</v>
      </c>
    </row>
    <row r="41" spans="1:31" ht="15" x14ac:dyDescent="0.25">
      <c r="A41" s="57">
        <v>6</v>
      </c>
      <c r="B41" s="61">
        <v>9000</v>
      </c>
      <c r="C41" s="61">
        <v>18000</v>
      </c>
      <c r="D41" s="61">
        <v>0</v>
      </c>
      <c r="E41" s="61"/>
      <c r="F41" s="61"/>
      <c r="G41" s="61"/>
      <c r="H41" s="61">
        <v>9000</v>
      </c>
      <c r="I41" s="61">
        <v>9000</v>
      </c>
      <c r="J41" s="61">
        <v>27000</v>
      </c>
      <c r="K41" s="61"/>
      <c r="L41" s="61"/>
      <c r="M41" s="61"/>
      <c r="N41" s="61"/>
      <c r="O41" s="61"/>
      <c r="P41" s="61"/>
      <c r="Q41" s="61">
        <v>18000</v>
      </c>
      <c r="R41" s="61">
        <v>27000</v>
      </c>
      <c r="S41" s="61">
        <v>27000</v>
      </c>
      <c r="T41" s="76">
        <v>27000</v>
      </c>
      <c r="V41" s="57">
        <v>6</v>
      </c>
      <c r="W41" s="76">
        <v>27000</v>
      </c>
      <c r="X41">
        <v>27000</v>
      </c>
      <c r="Y41" s="49">
        <f t="shared" si="0"/>
        <v>0</v>
      </c>
      <c r="Z41">
        <v>27000</v>
      </c>
      <c r="AA41">
        <f t="shared" si="1"/>
        <v>0</v>
      </c>
      <c r="AB41">
        <v>27000</v>
      </c>
      <c r="AC41" s="49">
        <f t="shared" si="2"/>
        <v>0</v>
      </c>
      <c r="AD41">
        <v>18000</v>
      </c>
      <c r="AE41" s="49">
        <f t="shared" si="3"/>
        <v>0</v>
      </c>
    </row>
    <row r="42" spans="1:31" ht="15" x14ac:dyDescent="0.25">
      <c r="A42" s="57">
        <v>7</v>
      </c>
      <c r="B42" s="61">
        <v>0.37</v>
      </c>
      <c r="C42" s="61">
        <v>0</v>
      </c>
      <c r="D42" s="61">
        <v>0</v>
      </c>
      <c r="E42" s="61"/>
      <c r="F42" s="61"/>
      <c r="G42" s="61"/>
      <c r="H42" s="61">
        <v>574.05999999999995</v>
      </c>
      <c r="I42" s="61">
        <v>0</v>
      </c>
      <c r="J42" s="61">
        <v>2156.77</v>
      </c>
      <c r="K42" s="61"/>
      <c r="L42" s="61"/>
      <c r="M42" s="61"/>
      <c r="N42" s="61"/>
      <c r="O42" s="61"/>
      <c r="P42" s="61"/>
      <c r="Q42" s="61">
        <v>574.42999999999995</v>
      </c>
      <c r="R42" s="61">
        <v>0</v>
      </c>
      <c r="S42" s="61">
        <v>2156.77</v>
      </c>
      <c r="T42" s="76">
        <v>460</v>
      </c>
      <c r="V42" s="57">
        <v>7</v>
      </c>
      <c r="W42" s="76">
        <v>460</v>
      </c>
      <c r="X42">
        <v>2156.77</v>
      </c>
      <c r="Y42" s="49">
        <f t="shared" si="0"/>
        <v>0</v>
      </c>
      <c r="Z42">
        <v>460</v>
      </c>
      <c r="AA42">
        <f t="shared" si="1"/>
        <v>0</v>
      </c>
      <c r="AB42">
        <v>0</v>
      </c>
      <c r="AC42" s="49">
        <f t="shared" si="2"/>
        <v>0</v>
      </c>
      <c r="AD42">
        <v>574.42999999999995</v>
      </c>
      <c r="AE42" s="49">
        <f t="shared" si="3"/>
        <v>0</v>
      </c>
    </row>
    <row r="43" spans="1:31" ht="15" x14ac:dyDescent="0.25">
      <c r="A43" s="56" t="s">
        <v>153</v>
      </c>
      <c r="B43" s="60"/>
      <c r="C43" s="60"/>
      <c r="D43" s="60"/>
      <c r="E43" s="60"/>
      <c r="F43" s="60"/>
      <c r="G43" s="60"/>
      <c r="H43" s="60">
        <v>0</v>
      </c>
      <c r="I43" s="60">
        <v>0</v>
      </c>
      <c r="J43" s="60">
        <v>3000</v>
      </c>
      <c r="K43" s="60">
        <v>229888</v>
      </c>
      <c r="L43" s="60">
        <v>283574</v>
      </c>
      <c r="M43" s="60">
        <v>35210</v>
      </c>
      <c r="N43" s="60"/>
      <c r="O43" s="60"/>
      <c r="P43" s="60"/>
      <c r="Q43" s="60">
        <v>229888</v>
      </c>
      <c r="R43" s="60">
        <v>283574</v>
      </c>
      <c r="S43" s="60">
        <v>38210</v>
      </c>
      <c r="T43" s="75">
        <v>77613</v>
      </c>
      <c r="U43" s="49" t="e">
        <f>SUM(Q43:T43)-#REF!</f>
        <v>#REF!</v>
      </c>
      <c r="V43" s="56" t="s">
        <v>153</v>
      </c>
      <c r="W43" s="75">
        <v>77613</v>
      </c>
      <c r="X43">
        <v>38210</v>
      </c>
      <c r="Y43" s="49">
        <f t="shared" si="0"/>
        <v>0</v>
      </c>
      <c r="Z43">
        <v>77613</v>
      </c>
      <c r="AA43">
        <f t="shared" si="1"/>
        <v>0</v>
      </c>
      <c r="AB43">
        <v>283574</v>
      </c>
      <c r="AC43" s="49">
        <f t="shared" si="2"/>
        <v>0</v>
      </c>
      <c r="AD43">
        <v>229888</v>
      </c>
      <c r="AE43" s="49">
        <f t="shared" si="3"/>
        <v>0</v>
      </c>
    </row>
    <row r="44" spans="1:31" ht="15" x14ac:dyDescent="0.25">
      <c r="A44" s="57">
        <v>1</v>
      </c>
      <c r="B44" s="61"/>
      <c r="C44" s="61"/>
      <c r="D44" s="61"/>
      <c r="E44" s="61"/>
      <c r="F44" s="61"/>
      <c r="G44" s="61"/>
      <c r="H44" s="61"/>
      <c r="I44" s="61"/>
      <c r="J44" s="61"/>
      <c r="K44" s="61">
        <v>229888</v>
      </c>
      <c r="L44" s="61">
        <v>283574</v>
      </c>
      <c r="M44" s="61">
        <v>35210</v>
      </c>
      <c r="N44" s="61"/>
      <c r="O44" s="61"/>
      <c r="P44" s="61"/>
      <c r="Q44" s="61">
        <v>229888</v>
      </c>
      <c r="R44" s="61">
        <v>283574</v>
      </c>
      <c r="S44" s="61">
        <v>35210</v>
      </c>
      <c r="T44" s="76">
        <v>77613</v>
      </c>
      <c r="V44" s="57">
        <v>1</v>
      </c>
      <c r="W44" s="76">
        <v>77613</v>
      </c>
      <c r="X44">
        <v>35210</v>
      </c>
      <c r="Y44" s="49">
        <f t="shared" si="0"/>
        <v>0</v>
      </c>
      <c r="Z44">
        <v>77613</v>
      </c>
      <c r="AA44">
        <f t="shared" si="1"/>
        <v>0</v>
      </c>
      <c r="AB44">
        <v>283574</v>
      </c>
      <c r="AC44" s="49">
        <f t="shared" si="2"/>
        <v>0</v>
      </c>
      <c r="AD44">
        <v>229888</v>
      </c>
      <c r="AE44" s="49">
        <f t="shared" si="3"/>
        <v>0</v>
      </c>
    </row>
    <row r="45" spans="1:31" ht="15" x14ac:dyDescent="0.25">
      <c r="A45" s="57">
        <v>4</v>
      </c>
      <c r="B45" s="61"/>
      <c r="C45" s="61"/>
      <c r="D45" s="61"/>
      <c r="E45" s="61"/>
      <c r="F45" s="61"/>
      <c r="G45" s="61"/>
      <c r="H45" s="61">
        <v>0</v>
      </c>
      <c r="I45" s="61">
        <v>0</v>
      </c>
      <c r="J45" s="61">
        <v>3000</v>
      </c>
      <c r="K45" s="61"/>
      <c r="L45" s="61"/>
      <c r="M45" s="61"/>
      <c r="N45" s="61"/>
      <c r="O45" s="61"/>
      <c r="P45" s="61"/>
      <c r="Q45" s="61">
        <v>0</v>
      </c>
      <c r="R45" s="61">
        <v>0</v>
      </c>
      <c r="S45" s="61">
        <v>0</v>
      </c>
      <c r="T45" s="76">
        <v>0</v>
      </c>
      <c r="V45" s="57">
        <v>4</v>
      </c>
      <c r="W45" s="76">
        <v>0</v>
      </c>
      <c r="X45">
        <v>3000</v>
      </c>
      <c r="Y45" s="49">
        <f t="shared" si="0"/>
        <v>-3000</v>
      </c>
      <c r="Z45">
        <v>0</v>
      </c>
      <c r="AA45">
        <f t="shared" si="1"/>
        <v>0</v>
      </c>
      <c r="AB45">
        <v>0</v>
      </c>
      <c r="AC45" s="49">
        <f t="shared" si="2"/>
        <v>0</v>
      </c>
      <c r="AD45">
        <v>0</v>
      </c>
      <c r="AE45" s="49">
        <f t="shared" si="3"/>
        <v>0</v>
      </c>
    </row>
    <row r="46" spans="1:31" ht="15" x14ac:dyDescent="0.25">
      <c r="A46" s="56" t="s">
        <v>159</v>
      </c>
      <c r="B46" s="60">
        <v>176687</v>
      </c>
      <c r="C46" s="60">
        <v>67220</v>
      </c>
      <c r="D46" s="60">
        <v>0</v>
      </c>
      <c r="E46" s="60"/>
      <c r="F46" s="60"/>
      <c r="G46" s="60"/>
      <c r="H46" s="60">
        <v>170750</v>
      </c>
      <c r="I46" s="60">
        <v>28934</v>
      </c>
      <c r="J46" s="60">
        <v>88869</v>
      </c>
      <c r="K46" s="60"/>
      <c r="L46" s="60"/>
      <c r="M46" s="60"/>
      <c r="N46" s="60">
        <v>25046</v>
      </c>
      <c r="O46" s="60">
        <v>0</v>
      </c>
      <c r="P46" s="60">
        <v>0</v>
      </c>
      <c r="Q46" s="60">
        <v>372483</v>
      </c>
      <c r="R46" s="60">
        <v>96154</v>
      </c>
      <c r="S46" s="60">
        <v>88869</v>
      </c>
      <c r="T46" s="75">
        <v>86462</v>
      </c>
      <c r="U46" s="49" t="e">
        <f>SUM(Q46:T46)-'Programme 2'!#REF!</f>
        <v>#REF!</v>
      </c>
      <c r="V46" s="56" t="s">
        <v>159</v>
      </c>
      <c r="W46" s="75">
        <v>86462</v>
      </c>
      <c r="X46">
        <v>88869</v>
      </c>
      <c r="Y46" s="49">
        <f t="shared" si="0"/>
        <v>0</v>
      </c>
      <c r="Z46">
        <v>86462</v>
      </c>
      <c r="AA46">
        <f t="shared" si="1"/>
        <v>0</v>
      </c>
      <c r="AB46">
        <v>96154</v>
      </c>
      <c r="AC46" s="49">
        <f t="shared" si="2"/>
        <v>0</v>
      </c>
      <c r="AD46">
        <v>372483</v>
      </c>
      <c r="AE46" s="49">
        <f t="shared" si="3"/>
        <v>0</v>
      </c>
    </row>
    <row r="47" spans="1:31" ht="15" x14ac:dyDescent="0.25">
      <c r="A47" s="57">
        <v>1</v>
      </c>
      <c r="B47" s="61">
        <v>15750</v>
      </c>
      <c r="C47" s="61">
        <v>62950</v>
      </c>
      <c r="D47" s="61">
        <v>0</v>
      </c>
      <c r="E47" s="61"/>
      <c r="F47" s="61"/>
      <c r="G47" s="61"/>
      <c r="H47" s="61">
        <v>20750</v>
      </c>
      <c r="I47" s="61">
        <v>25808</v>
      </c>
      <c r="J47" s="61">
        <v>82109</v>
      </c>
      <c r="K47" s="61"/>
      <c r="L47" s="61"/>
      <c r="M47" s="61"/>
      <c r="N47" s="61">
        <v>22750</v>
      </c>
      <c r="O47" s="61">
        <v>0</v>
      </c>
      <c r="P47" s="61">
        <v>0</v>
      </c>
      <c r="Q47" s="61">
        <v>59250</v>
      </c>
      <c r="R47" s="61">
        <v>88758</v>
      </c>
      <c r="S47" s="61">
        <v>82109</v>
      </c>
      <c r="T47" s="76">
        <v>74601</v>
      </c>
      <c r="V47" s="57">
        <v>1</v>
      </c>
      <c r="W47" s="76">
        <v>74601</v>
      </c>
      <c r="X47">
        <v>82109</v>
      </c>
      <c r="Y47" s="49">
        <f t="shared" si="0"/>
        <v>0</v>
      </c>
      <c r="Z47">
        <v>74601</v>
      </c>
      <c r="AA47">
        <f t="shared" si="1"/>
        <v>0</v>
      </c>
      <c r="AB47">
        <v>88758</v>
      </c>
      <c r="AC47" s="49">
        <f t="shared" si="2"/>
        <v>0</v>
      </c>
      <c r="AD47">
        <v>59250</v>
      </c>
      <c r="AE47" s="49">
        <f t="shared" si="3"/>
        <v>0</v>
      </c>
    </row>
    <row r="48" spans="1:31" ht="15" x14ac:dyDescent="0.25">
      <c r="A48" s="57">
        <v>7</v>
      </c>
      <c r="B48" s="61">
        <v>0</v>
      </c>
      <c r="C48" s="61">
        <v>4270</v>
      </c>
      <c r="D48" s="61">
        <v>0</v>
      </c>
      <c r="E48" s="61"/>
      <c r="F48" s="61"/>
      <c r="G48" s="61"/>
      <c r="H48" s="61">
        <v>0</v>
      </c>
      <c r="I48" s="61">
        <v>3126</v>
      </c>
      <c r="J48" s="61">
        <v>6760</v>
      </c>
      <c r="K48" s="61"/>
      <c r="L48" s="61"/>
      <c r="M48" s="61"/>
      <c r="N48" s="61">
        <v>115</v>
      </c>
      <c r="O48" s="61">
        <v>0</v>
      </c>
      <c r="P48" s="61">
        <v>0</v>
      </c>
      <c r="Q48" s="61">
        <v>115</v>
      </c>
      <c r="R48" s="61">
        <v>7396</v>
      </c>
      <c r="S48" s="61">
        <v>6760</v>
      </c>
      <c r="T48" s="76">
        <v>11681</v>
      </c>
      <c r="V48" s="57">
        <v>7</v>
      </c>
      <c r="W48" s="76">
        <v>11681</v>
      </c>
      <c r="X48">
        <v>6760</v>
      </c>
      <c r="Y48" s="49">
        <f t="shared" si="0"/>
        <v>0</v>
      </c>
      <c r="Z48">
        <v>11681</v>
      </c>
      <c r="AA48">
        <f t="shared" si="1"/>
        <v>0</v>
      </c>
      <c r="AB48">
        <v>7396</v>
      </c>
      <c r="AC48" s="49">
        <f t="shared" si="2"/>
        <v>0</v>
      </c>
      <c r="AD48">
        <v>115</v>
      </c>
      <c r="AE48" s="49">
        <f t="shared" si="3"/>
        <v>0</v>
      </c>
    </row>
    <row r="49" spans="1:31" ht="15" x14ac:dyDescent="0.25">
      <c r="A49" s="57">
        <v>11</v>
      </c>
      <c r="B49" s="61">
        <v>160289</v>
      </c>
      <c r="C49" s="61">
        <v>0</v>
      </c>
      <c r="D49" s="61">
        <v>0</v>
      </c>
      <c r="E49" s="61"/>
      <c r="F49" s="61"/>
      <c r="G49" s="61"/>
      <c r="H49" s="61">
        <v>150000</v>
      </c>
      <c r="I49" s="61">
        <v>0</v>
      </c>
      <c r="J49" s="61">
        <v>0</v>
      </c>
      <c r="K49" s="61"/>
      <c r="L49" s="61"/>
      <c r="M49" s="61"/>
      <c r="N49" s="61"/>
      <c r="O49" s="61"/>
      <c r="P49" s="61"/>
      <c r="Q49" s="61">
        <v>310289</v>
      </c>
      <c r="R49" s="61">
        <v>0</v>
      </c>
      <c r="S49" s="61">
        <v>0</v>
      </c>
      <c r="T49" s="76">
        <v>0</v>
      </c>
      <c r="V49" s="57">
        <v>11</v>
      </c>
      <c r="W49" s="76">
        <v>0</v>
      </c>
      <c r="X49">
        <v>0</v>
      </c>
      <c r="Y49" s="49">
        <f t="shared" si="0"/>
        <v>0</v>
      </c>
      <c r="Z49">
        <v>0</v>
      </c>
      <c r="AA49">
        <f t="shared" si="1"/>
        <v>0</v>
      </c>
      <c r="AB49">
        <v>0</v>
      </c>
      <c r="AC49" s="49">
        <f t="shared" si="2"/>
        <v>0</v>
      </c>
      <c r="AD49">
        <v>310289</v>
      </c>
      <c r="AE49" s="49">
        <f t="shared" si="3"/>
        <v>0</v>
      </c>
    </row>
    <row r="50" spans="1:31" ht="15" x14ac:dyDescent="0.25">
      <c r="A50" s="57">
        <v>12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76">
        <v>180</v>
      </c>
      <c r="V50" s="57">
        <v>12</v>
      </c>
      <c r="W50" s="76">
        <v>180</v>
      </c>
      <c r="Y50" s="49">
        <f t="shared" si="0"/>
        <v>0</v>
      </c>
      <c r="Z50">
        <v>180</v>
      </c>
      <c r="AA50">
        <f t="shared" si="1"/>
        <v>0</v>
      </c>
      <c r="AC50" s="49">
        <f t="shared" si="2"/>
        <v>0</v>
      </c>
      <c r="AE50" s="49">
        <f t="shared" si="3"/>
        <v>0</v>
      </c>
    </row>
    <row r="51" spans="1:31" ht="15" x14ac:dyDescent="0.25">
      <c r="A51" s="57">
        <v>13</v>
      </c>
      <c r="B51" s="61">
        <v>648</v>
      </c>
      <c r="C51" s="61">
        <v>0</v>
      </c>
      <c r="D51" s="61">
        <v>0</v>
      </c>
      <c r="E51" s="61"/>
      <c r="F51" s="61"/>
      <c r="G51" s="61"/>
      <c r="H51" s="61"/>
      <c r="I51" s="61"/>
      <c r="J51" s="61"/>
      <c r="K51" s="61"/>
      <c r="L51" s="61"/>
      <c r="M51" s="61"/>
      <c r="N51" s="61">
        <v>2181</v>
      </c>
      <c r="O51" s="61">
        <v>0</v>
      </c>
      <c r="P51" s="61">
        <v>0</v>
      </c>
      <c r="Q51" s="61">
        <v>2829</v>
      </c>
      <c r="R51" s="61">
        <v>0</v>
      </c>
      <c r="S51" s="61">
        <v>0</v>
      </c>
      <c r="T51" s="76">
        <v>0</v>
      </c>
      <c r="V51" s="57">
        <v>13</v>
      </c>
      <c r="W51" s="76">
        <v>0</v>
      </c>
      <c r="X51">
        <v>0</v>
      </c>
      <c r="Y51" s="49">
        <f t="shared" si="0"/>
        <v>0</v>
      </c>
      <c r="Z51">
        <v>0</v>
      </c>
      <c r="AA51">
        <f t="shared" si="1"/>
        <v>0</v>
      </c>
      <c r="AB51">
        <v>0</v>
      </c>
      <c r="AC51" s="49">
        <f t="shared" si="2"/>
        <v>0</v>
      </c>
      <c r="AD51">
        <v>2829</v>
      </c>
      <c r="AE51" s="49">
        <f t="shared" si="3"/>
        <v>0</v>
      </c>
    </row>
    <row r="52" spans="1:31" ht="15" x14ac:dyDescent="0.25">
      <c r="A52" s="58" t="s">
        <v>81</v>
      </c>
      <c r="B52" s="62">
        <v>368201.37</v>
      </c>
      <c r="C52" s="62">
        <v>691959.25</v>
      </c>
      <c r="D52" s="62">
        <v>0</v>
      </c>
      <c r="E52" s="62">
        <v>74270</v>
      </c>
      <c r="F52" s="62">
        <v>94190</v>
      </c>
      <c r="G52" s="62">
        <v>55900</v>
      </c>
      <c r="H52" s="62">
        <v>300889.06</v>
      </c>
      <c r="I52" s="62">
        <v>334662</v>
      </c>
      <c r="J52" s="62">
        <v>1092513.77</v>
      </c>
      <c r="K52" s="62">
        <v>238908</v>
      </c>
      <c r="L52" s="62">
        <v>283574</v>
      </c>
      <c r="M52" s="62">
        <v>35210</v>
      </c>
      <c r="N52" s="62">
        <v>302463</v>
      </c>
      <c r="O52" s="62">
        <v>0</v>
      </c>
      <c r="P52" s="62">
        <v>6500</v>
      </c>
      <c r="Q52" s="62">
        <v>1284731.4300000002</v>
      </c>
      <c r="R52" s="62">
        <v>1404385.25</v>
      </c>
      <c r="S52" s="62">
        <v>1190123.77</v>
      </c>
      <c r="T52" s="73">
        <v>1021238</v>
      </c>
      <c r="U52" s="49">
        <f>SUM(Q52:T52)</f>
        <v>4900478.45</v>
      </c>
      <c r="X52">
        <v>1190123.77</v>
      </c>
      <c r="Y52" s="49">
        <f t="shared" si="0"/>
        <v>0</v>
      </c>
      <c r="Z52">
        <v>1015766</v>
      </c>
      <c r="AA52">
        <f t="shared" si="1"/>
        <v>5472</v>
      </c>
      <c r="AB52">
        <v>1404385.25</v>
      </c>
      <c r="AC52" s="49">
        <f t="shared" si="2"/>
        <v>0</v>
      </c>
      <c r="AD52">
        <v>1284731.4300000002</v>
      </c>
      <c r="AE52" s="49">
        <f t="shared" si="3"/>
        <v>0</v>
      </c>
    </row>
    <row r="53" spans="1:31" x14ac:dyDescent="0.2">
      <c r="Q53" s="45">
        <v>1284731.4300000002</v>
      </c>
      <c r="R53" s="45">
        <v>1379385.25</v>
      </c>
      <c r="S53" s="45">
        <v>1173123.77</v>
      </c>
      <c r="T53" s="45">
        <v>1021238</v>
      </c>
    </row>
    <row r="54" spans="1:31" x14ac:dyDescent="0.2">
      <c r="Q54" s="45">
        <f>Q52-Q53</f>
        <v>0</v>
      </c>
      <c r="R54" s="45">
        <f>R52-R53</f>
        <v>25000</v>
      </c>
      <c r="S54" s="45">
        <f t="shared" ref="S54:T54" si="4">S52-S53</f>
        <v>17000</v>
      </c>
      <c r="T54" s="45">
        <f t="shared" si="4"/>
        <v>0</v>
      </c>
    </row>
  </sheetData>
  <mergeCells count="6">
    <mergeCell ref="Q1:S1"/>
    <mergeCell ref="B1:D1"/>
    <mergeCell ref="E1:G1"/>
    <mergeCell ref="H1:J1"/>
    <mergeCell ref="K1:M1"/>
    <mergeCell ref="N1:P1"/>
  </mergeCells>
  <conditionalFormatting sqref="U15 U3 U7 U35 U43 U46">
    <cfRule type="cellIs" dxfId="0" priority="6" operator="equal">
      <formula>0</formula>
    </cfRule>
  </conditionalFormatting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86D49EEAFD442B01FB19B30FE5ECF" ma:contentTypeVersion="6" ma:contentTypeDescription="Een nieuw document maken." ma:contentTypeScope="" ma:versionID="1e90fc7327b796bd66fb013a4f827d9f">
  <xsd:schema xmlns:xsd="http://www.w3.org/2001/XMLSchema" xmlns:xs="http://www.w3.org/2001/XMLSchema" xmlns:p="http://schemas.microsoft.com/office/2006/metadata/properties" xmlns:ns2="805e5d20-c060-4165-9ea0-c64cd1b78dfb" targetNamespace="http://schemas.microsoft.com/office/2006/metadata/properties" ma:root="true" ma:fieldsID="ce71b8584d54bf98cff270a31cd7decc" ns2:_="">
    <xsd:import namespace="805e5d20-c060-4165-9ea0-c64cd1b78d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e5d20-c060-4165-9ea0-c64cd1b78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F3DFA3-B4A9-429F-9A46-FFD2F81FC49A}"/>
</file>

<file path=customXml/itemProps2.xml><?xml version="1.0" encoding="utf-8"?>
<ds:datastoreItem xmlns:ds="http://schemas.openxmlformats.org/officeDocument/2006/customXml" ds:itemID="{2CBEC723-B2F6-4DF0-AB9B-A6B644B37A60}"/>
</file>

<file path=customXml/itemProps3.xml><?xml version="1.0" encoding="utf-8"?>
<ds:datastoreItem xmlns:ds="http://schemas.openxmlformats.org/officeDocument/2006/customXml" ds:itemID="{B13398B1-65F5-49A9-93D5-E25654C68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INR</vt:lpstr>
      <vt:lpstr>Aperçu budget total 2014-15 (2)</vt:lpstr>
      <vt:lpstr>Programme 1</vt:lpstr>
      <vt:lpstr>Programme 2</vt:lpstr>
      <vt:lpstr>Programme 3</vt:lpstr>
      <vt:lpstr>Feuille de gestion-admin</vt:lpstr>
      <vt:lpstr>Sheet2</vt:lpstr>
      <vt:lpstr>INR (2)</vt:lpstr>
      <vt:lpstr>Sheet10</vt:lpstr>
      <vt:lpstr>Q4</vt:lpstr>
      <vt:lpstr>Q4 dump</vt:lpstr>
      <vt:lpstr>Q1 to 3</vt:lpstr>
      <vt:lpstr>Q1 to 3 dump</vt:lpstr>
      <vt:lpstr>Admincost</vt:lpstr>
    </vt:vector>
  </TitlesOfParts>
  <Company>AmeriCares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Marina Bernards - Wilde Ganzen</cp:lastModifiedBy>
  <dcterms:created xsi:type="dcterms:W3CDTF">2014-01-21T09:22:18Z</dcterms:created>
  <dcterms:modified xsi:type="dcterms:W3CDTF">2021-04-20T13:04:25Z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0x01010082086D49EEAFD442B01FB19B30FE5ECF</vt:lpwstr>
  </property>
  <property fmtid="{D5CDD505-2E9C-101B-9397-08002B2CF9AE}" pid="3" name="Order">
    <vt:r8>5840200</vt:r8>
  </property>
</Properties>
</file>